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kovit.sharepoint.com/sites/IKT/Shared Documents/IKT strateegia ja digipööre/2024 digipöörde plaan/Täiendatud materjalid/"/>
    </mc:Choice>
  </mc:AlternateContent>
  <xr:revisionPtr revIDLastSave="406" documentId="8_{FFA6C070-D7AF-421C-AD18-315F3DBFFBB3}" xr6:coauthVersionLast="47" xr6:coauthVersionMax="47" xr10:uidLastSave="{60FD42F2-2CF5-4E39-8C0B-151093EDAFAA}"/>
  <bookViews>
    <workbookView xWindow="1188" yWindow="-108" windowWidth="29640" windowHeight="17496" tabRatio="692" xr2:uid="{00000000-000D-0000-FFFF-FFFF00000000}"/>
  </bookViews>
  <sheets>
    <sheet name="kuni 2025 detsember tegevuskava" sheetId="10" r:id="rId1"/>
    <sheet name="Seirearuanne" sheetId="24" r:id="rId2"/>
    <sheet name="KK_lisa" sheetId="22" r:id="rId3"/>
    <sheet name="Tegevuskava" sheetId="23" r:id="rId4"/>
    <sheet name="Ettekande arvutused" sheetId="26" r:id="rId5"/>
    <sheet name="Personal" sheetId="27" r:id="rId6"/>
  </sheets>
  <definedNames>
    <definedName name="_xlnm._FilterDatabase" localSheetId="0" hidden="1">'kuni 2025 detsember tegevuskava'!$A$33:$AQ$95</definedName>
    <definedName name="_xlnm.Print_Area" localSheetId="3">Tegevuskava!$B$2:$P$565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P23" i="27" l="1"/>
  <c r="C8" i="26" l="1"/>
  <c r="C23" i="26"/>
  <c r="C22" i="26"/>
  <c r="AA39" i="10" l="1"/>
  <c r="AA38" i="10"/>
  <c r="AA37" i="10"/>
  <c r="AA35" i="10"/>
  <c r="C22" i="22" l="1"/>
  <c r="D22" i="22"/>
  <c r="E22" i="22"/>
  <c r="F22" i="22"/>
  <c r="G22" i="22"/>
  <c r="H22" i="22"/>
  <c r="I22" i="22"/>
  <c r="B22" i="22"/>
  <c r="B19" i="22"/>
  <c r="E35" i="23" l="1"/>
  <c r="Z39" i="24"/>
  <c r="Z38" i="24"/>
  <c r="W38" i="24"/>
  <c r="Z37" i="24"/>
  <c r="Z35" i="24"/>
  <c r="W35" i="24"/>
  <c r="AE106" i="10" l="1"/>
  <c r="AD106" i="10"/>
  <c r="AC106" i="10"/>
  <c r="AB106" i="10"/>
  <c r="AA106" i="10"/>
  <c r="Z106" i="10"/>
  <c r="Y106" i="10"/>
  <c r="X106" i="10"/>
  <c r="W106" i="10"/>
  <c r="AE103" i="10"/>
  <c r="AD103" i="10"/>
  <c r="AC103" i="10"/>
  <c r="AB103" i="10"/>
  <c r="AA103" i="10"/>
  <c r="Z103" i="10"/>
  <c r="Y103" i="10"/>
  <c r="X103" i="10"/>
  <c r="W103" i="10"/>
  <c r="AE100" i="10"/>
  <c r="AD100" i="10"/>
  <c r="AC100" i="10"/>
  <c r="AB100" i="10"/>
  <c r="AA100" i="10"/>
  <c r="Z100" i="10"/>
  <c r="Y100" i="10"/>
  <c r="X100" i="10"/>
  <c r="W100" i="10"/>
  <c r="AE97" i="10"/>
  <c r="AD97" i="10"/>
  <c r="AC97" i="10"/>
  <c r="AB97" i="10"/>
  <c r="AA97" i="10"/>
  <c r="Z97" i="10"/>
  <c r="Y97" i="10"/>
  <c r="X97" i="10"/>
  <c r="W97" i="10"/>
  <c r="E16" i="23" l="1" a="1"/>
  <c r="E16" i="23" s="1"/>
  <c r="D16" i="23" a="1"/>
  <c r="D16" i="23" s="1"/>
  <c r="F16" i="23" a="1"/>
  <c r="F16" i="23" s="1"/>
  <c r="R39" i="10"/>
  <c r="V35" i="10" l="1"/>
  <c r="U36" i="24"/>
  <c r="V94"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I54" i="26"/>
  <c r="H54" i="26"/>
  <c r="G54" i="26"/>
  <c r="F54" i="26"/>
  <c r="E54" i="26"/>
  <c r="D54" i="26"/>
  <c r="C42" i="26"/>
  <c r="E21" i="26"/>
  <c r="E22" i="26"/>
  <c r="E23" i="26"/>
  <c r="E8" i="26"/>
  <c r="E9" i="26"/>
  <c r="E7" i="26"/>
  <c r="H82" i="26"/>
  <c r="E82" i="26"/>
  <c r="F9" i="26"/>
  <c r="F8" i="26"/>
  <c r="F7" i="26"/>
  <c r="F21"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E11" i="10"/>
  <c r="D7" i="24" l="1"/>
  <c r="D10" i="24"/>
  <c r="D14" i="24"/>
  <c r="D13" i="24"/>
  <c r="D6" i="24"/>
  <c r="F71" i="26"/>
  <c r="G71" i="26"/>
  <c r="C71" i="26"/>
  <c r="H83" i="26"/>
  <c r="H81" i="26"/>
  <c r="H80" i="26"/>
  <c r="H79" i="26"/>
  <c r="H78" i="26"/>
  <c r="H77" i="26"/>
  <c r="H76" i="26"/>
  <c r="H75" i="26"/>
  <c r="H74" i="26"/>
  <c r="H73" i="26"/>
  <c r="H72" i="26"/>
  <c r="E72" i="26"/>
  <c r="E73" i="26"/>
  <c r="E74" i="26"/>
  <c r="E75" i="26"/>
  <c r="E76" i="26"/>
  <c r="E77" i="26"/>
  <c r="E78" i="26"/>
  <c r="E79" i="26"/>
  <c r="E80" i="26"/>
  <c r="E81" i="26"/>
  <c r="E83" i="26"/>
  <c r="E350" i="23"/>
  <c r="G35" i="23" a="1"/>
  <c r="G35" i="23" s="1"/>
  <c r="K110" i="23"/>
  <c r="K109" i="23"/>
  <c r="K108" i="23"/>
  <c r="O263" i="23"/>
  <c r="O268" i="23" s="1"/>
  <c r="O254" i="23"/>
  <c r="O259" i="23" s="1"/>
  <c r="O262" i="23"/>
  <c r="O267" i="23" s="1"/>
  <c r="O253" i="23"/>
  <c r="O258" i="23" s="1"/>
  <c r="O261" i="23"/>
  <c r="M263" i="23"/>
  <c r="O252" i="23"/>
  <c r="M262" i="23"/>
  <c r="M267" i="23" s="1"/>
  <c r="M261" i="23"/>
  <c r="M254" i="23"/>
  <c r="M259" i="23" s="1"/>
  <c r="K263" i="23"/>
  <c r="K268" i="23" s="1"/>
  <c r="M253" i="23"/>
  <c r="M258" i="23" s="1"/>
  <c r="K262" i="23"/>
  <c r="K267" i="23" s="1"/>
  <c r="M252" i="23"/>
  <c r="K261" i="23"/>
  <c r="K266" i="23" s="1"/>
  <c r="K254" i="23"/>
  <c r="K259" i="23" s="1"/>
  <c r="K253" i="23"/>
  <c r="K258" i="23" s="1"/>
  <c r="K252" i="23"/>
  <c r="O272" i="23"/>
  <c r="O277" i="23" s="1"/>
  <c r="O271" i="23"/>
  <c r="O276" i="23" s="1"/>
  <c r="O270" i="23"/>
  <c r="O275" i="23" s="1"/>
  <c r="M272" i="23"/>
  <c r="M277" i="23" s="1"/>
  <c r="M271" i="23"/>
  <c r="M276" i="23" s="1"/>
  <c r="M270" i="23"/>
  <c r="K272" i="23"/>
  <c r="O245" i="23"/>
  <c r="O250" i="23" s="1"/>
  <c r="K271" i="23"/>
  <c r="K276" i="23" s="1"/>
  <c r="O244" i="23"/>
  <c r="O249" i="23" s="1"/>
  <c r="K270" i="23"/>
  <c r="K275" i="23" s="1"/>
  <c r="O243" i="23"/>
  <c r="O248" i="23" s="1"/>
  <c r="M245" i="23"/>
  <c r="M250" i="23" s="1"/>
  <c r="M244" i="23"/>
  <c r="M249" i="23" s="1"/>
  <c r="O281" i="23"/>
  <c r="O286" i="23" s="1"/>
  <c r="M243" i="23"/>
  <c r="O280" i="23"/>
  <c r="O285" i="23" s="1"/>
  <c r="O279" i="23"/>
  <c r="K245" i="23"/>
  <c r="K250" i="23" s="1"/>
  <c r="M281" i="23"/>
  <c r="M286" i="23" s="1"/>
  <c r="M280" i="23"/>
  <c r="M285" i="23" s="1"/>
  <c r="K244" i="23"/>
  <c r="K249" i="23" s="1"/>
  <c r="M279" i="23"/>
  <c r="K281" i="23"/>
  <c r="K286" i="23" s="1"/>
  <c r="K280" i="23"/>
  <c r="K285" i="23" s="1"/>
  <c r="K243" i="23"/>
  <c r="K279" i="23"/>
  <c r="K284" i="23" s="1"/>
  <c r="O290" i="23"/>
  <c r="O289" i="23"/>
  <c r="O294" i="23" s="1"/>
  <c r="O288" i="23"/>
  <c r="M290" i="23"/>
  <c r="M289" i="23"/>
  <c r="M294" i="23" s="1"/>
  <c r="O236" i="23"/>
  <c r="O241" i="23" s="1"/>
  <c r="M288" i="23"/>
  <c r="O235" i="23"/>
  <c r="O240" i="23" s="1"/>
  <c r="K290" i="23"/>
  <c r="O234" i="23"/>
  <c r="O239" i="23" s="1"/>
  <c r="K289" i="23"/>
  <c r="K294" i="23" s="1"/>
  <c r="K288" i="23"/>
  <c r="K293" i="23" s="1"/>
  <c r="O299" i="23"/>
  <c r="O304" i="23" s="1"/>
  <c r="O298" i="23"/>
  <c r="O303" i="23" s="1"/>
  <c r="O297" i="23"/>
  <c r="O302" i="23" s="1"/>
  <c r="M236" i="23"/>
  <c r="M241" i="23" s="1"/>
  <c r="M299" i="23"/>
  <c r="M304" i="23" s="1"/>
  <c r="M235" i="23"/>
  <c r="M240" i="23" s="1"/>
  <c r="M298" i="23"/>
  <c r="M303" i="23" s="1"/>
  <c r="M297" i="23"/>
  <c r="M234" i="23"/>
  <c r="M239" i="23" s="1"/>
  <c r="K299" i="23"/>
  <c r="K236" i="23"/>
  <c r="K241" i="23" s="1"/>
  <c r="K298" i="23"/>
  <c r="K303" i="23" s="1"/>
  <c r="K235" i="23"/>
  <c r="K297" i="23"/>
  <c r="K302" i="23" s="1"/>
  <c r="K234" i="23"/>
  <c r="K239" i="23" s="1"/>
  <c r="O308" i="23"/>
  <c r="O313" i="23" s="1"/>
  <c r="O307" i="23"/>
  <c r="O312" i="23" s="1"/>
  <c r="O306" i="23"/>
  <c r="O311" i="23" s="1"/>
  <c r="O227" i="23"/>
  <c r="O232" i="23" s="1"/>
  <c r="M308" i="23"/>
  <c r="M313" i="23" s="1"/>
  <c r="M307" i="23"/>
  <c r="O226" i="23"/>
  <c r="M306" i="23"/>
  <c r="O225" i="23"/>
  <c r="O230" i="23" s="1"/>
  <c r="K308" i="23"/>
  <c r="K307" i="23"/>
  <c r="K312" i="23" s="1"/>
  <c r="M227" i="23"/>
  <c r="M232" i="23" s="1"/>
  <c r="M226" i="23"/>
  <c r="K306" i="23"/>
  <c r="K311" i="23" s="1"/>
  <c r="M225" i="23"/>
  <c r="M230" i="23" s="1"/>
  <c r="O317" i="23"/>
  <c r="O322" i="23" s="1"/>
  <c r="K227" i="23"/>
  <c r="K232" i="23" s="1"/>
  <c r="O316" i="23"/>
  <c r="O321" i="23" s="1"/>
  <c r="O315" i="23"/>
  <c r="K226" i="23"/>
  <c r="M317" i="23"/>
  <c r="M322" i="23" s="1"/>
  <c r="M316" i="23"/>
  <c r="M321" i="23" s="1"/>
  <c r="K225" i="23"/>
  <c r="K230" i="23" s="1"/>
  <c r="M315" i="23"/>
  <c r="K317" i="23"/>
  <c r="K316" i="23"/>
  <c r="K321" i="23" s="1"/>
  <c r="K315" i="23"/>
  <c r="O326" i="23"/>
  <c r="O331" i="23" s="1"/>
  <c r="O218" i="23"/>
  <c r="O223" i="23" s="1"/>
  <c r="O325" i="23"/>
  <c r="O330" i="23" s="1"/>
  <c r="O324" i="23"/>
  <c r="O329" i="23" s="1"/>
  <c r="O217" i="23"/>
  <c r="O222" i="23" s="1"/>
  <c r="M326" i="23"/>
  <c r="M331" i="23" s="1"/>
  <c r="O216" i="23"/>
  <c r="O221" i="23" s="1"/>
  <c r="M325" i="23"/>
  <c r="M330" i="23" s="1"/>
  <c r="M324" i="23"/>
  <c r="M329" i="23" s="1"/>
  <c r="M218" i="23"/>
  <c r="M223" i="23" s="1"/>
  <c r="K326" i="23"/>
  <c r="M217" i="23"/>
  <c r="M222" i="23" s="1"/>
  <c r="K325" i="23"/>
  <c r="K330" i="23" s="1"/>
  <c r="M216" i="23"/>
  <c r="M221" i="23" s="1"/>
  <c r="K218" i="23"/>
  <c r="K223" i="23" s="1"/>
  <c r="K324" i="23"/>
  <c r="K217" i="23"/>
  <c r="K222" i="23" s="1"/>
  <c r="O335" i="23"/>
  <c r="O340" i="23" s="1"/>
  <c r="O334" i="23"/>
  <c r="O339" i="23" s="1"/>
  <c r="K216" i="23"/>
  <c r="O333" i="23"/>
  <c r="O338" i="23" s="1"/>
  <c r="M335" i="23"/>
  <c r="M340" i="23" s="1"/>
  <c r="M334" i="23"/>
  <c r="M333" i="23"/>
  <c r="K335" i="23"/>
  <c r="K340" i="23" s="1"/>
  <c r="K334" i="23"/>
  <c r="K339" i="23" s="1"/>
  <c r="K333" i="23"/>
  <c r="K338" i="23" s="1"/>
  <c r="O200" i="23"/>
  <c r="O199" i="23"/>
  <c r="O204" i="23" s="1"/>
  <c r="O344" i="23"/>
  <c r="O349" i="23" s="1"/>
  <c r="O343" i="23"/>
  <c r="O348" i="23" s="1"/>
  <c r="O198" i="23"/>
  <c r="O203" i="23" s="1"/>
  <c r="O342" i="23"/>
  <c r="M344" i="23"/>
  <c r="M349" i="23" s="1"/>
  <c r="M343" i="23"/>
  <c r="M342" i="23"/>
  <c r="K344" i="23"/>
  <c r="K349" i="23" s="1"/>
  <c r="K343" i="23"/>
  <c r="K348" i="23" s="1"/>
  <c r="M200" i="23"/>
  <c r="M205" i="23" s="1"/>
  <c r="K342" i="23"/>
  <c r="O353" i="23"/>
  <c r="O358" i="23" s="1"/>
  <c r="O352" i="23"/>
  <c r="O357" i="23" s="1"/>
  <c r="O351" i="23"/>
  <c r="O356" i="23" s="1"/>
  <c r="M199" i="23"/>
  <c r="M204" i="23" s="1"/>
  <c r="M353" i="23"/>
  <c r="M358" i="23" s="1"/>
  <c r="M352" i="23"/>
  <c r="M357" i="23" s="1"/>
  <c r="M198" i="23"/>
  <c r="M203" i="23" s="1"/>
  <c r="M351" i="23"/>
  <c r="K353" i="23"/>
  <c r="K200" i="23"/>
  <c r="K205" i="23" s="1"/>
  <c r="K352" i="23"/>
  <c r="K357" i="23" s="1"/>
  <c r="K199" i="23"/>
  <c r="K204" i="23" s="1"/>
  <c r="K198" i="23"/>
  <c r="K351" i="23"/>
  <c r="O362" i="23"/>
  <c r="O367" i="23" s="1"/>
  <c r="O361" i="23"/>
  <c r="O366" i="23" s="1"/>
  <c r="O191" i="23"/>
  <c r="O196" i="23" s="1"/>
  <c r="O360" i="23"/>
  <c r="O365" i="23" s="1"/>
  <c r="O190" i="23"/>
  <c r="O195" i="23" s="1"/>
  <c r="O189" i="23"/>
  <c r="O194" i="23" s="1"/>
  <c r="M191" i="23"/>
  <c r="M362" i="23"/>
  <c r="M367" i="23" s="1"/>
  <c r="M190" i="23"/>
  <c r="M361" i="23"/>
  <c r="M366" i="23" s="1"/>
  <c r="M189" i="23"/>
  <c r="M194" i="23" s="1"/>
  <c r="M360" i="23"/>
  <c r="M365" i="23" s="1"/>
  <c r="K191" i="23"/>
  <c r="K362" i="23"/>
  <c r="K367" i="23" s="1"/>
  <c r="K361" i="23"/>
  <c r="K366" i="23" s="1"/>
  <c r="K360" i="23"/>
  <c r="K365" i="23" s="1"/>
  <c r="O371" i="23"/>
  <c r="O376" i="23" s="1"/>
  <c r="O370" i="23"/>
  <c r="O375" i="23" s="1"/>
  <c r="O369" i="23"/>
  <c r="O374" i="23" s="1"/>
  <c r="M371" i="23"/>
  <c r="M376" i="23" s="1"/>
  <c r="M370" i="23"/>
  <c r="M375" i="23" s="1"/>
  <c r="M369" i="23"/>
  <c r="M374" i="23" s="1"/>
  <c r="K371" i="23"/>
  <c r="K376" i="23" s="1"/>
  <c r="K370" i="23"/>
  <c r="K375" i="23" s="1"/>
  <c r="K190" i="23"/>
  <c r="K195" i="23" s="1"/>
  <c r="K369" i="23"/>
  <c r="K189" i="23"/>
  <c r="O380" i="23"/>
  <c r="O385" i="23" s="1"/>
  <c r="O379" i="23"/>
  <c r="O384" i="23" s="1"/>
  <c r="O182" i="23"/>
  <c r="O187" i="23" s="1"/>
  <c r="O378" i="23"/>
  <c r="O181" i="23"/>
  <c r="O186" i="23" s="1"/>
  <c r="M380" i="23"/>
  <c r="M385" i="23" s="1"/>
  <c r="O180" i="23"/>
  <c r="M379" i="23"/>
  <c r="M384" i="23" s="1"/>
  <c r="M182" i="23"/>
  <c r="M187" i="23" s="1"/>
  <c r="M378" i="23"/>
  <c r="M181" i="23"/>
  <c r="K380" i="23"/>
  <c r="K385" i="23" s="1"/>
  <c r="K379" i="23"/>
  <c r="K384" i="23" s="1"/>
  <c r="M180" i="23"/>
  <c r="M185" i="23" s="1"/>
  <c r="K378" i="23"/>
  <c r="K182" i="23"/>
  <c r="K187" i="23" s="1"/>
  <c r="K181" i="23"/>
  <c r="K180" i="23"/>
  <c r="K185" i="23" s="1"/>
  <c r="O389" i="23"/>
  <c r="O394" i="23" s="1"/>
  <c r="O388" i="23"/>
  <c r="O393" i="23" s="1"/>
  <c r="O387" i="23"/>
  <c r="M389" i="23"/>
  <c r="M394" i="23" s="1"/>
  <c r="O173" i="23"/>
  <c r="M388" i="23"/>
  <c r="M393" i="23" s="1"/>
  <c r="M387" i="23"/>
  <c r="M392" i="23" s="1"/>
  <c r="O172" i="23"/>
  <c r="O177" i="23" s="1"/>
  <c r="K389" i="23"/>
  <c r="K394" i="23" s="1"/>
  <c r="O171" i="23"/>
  <c r="K388" i="23"/>
  <c r="K393" i="23" s="1"/>
  <c r="M173" i="23"/>
  <c r="M178" i="23" s="1"/>
  <c r="K387" i="23"/>
  <c r="K392" i="23" s="1"/>
  <c r="M172" i="23"/>
  <c r="M177" i="23" s="1"/>
  <c r="O398" i="23"/>
  <c r="O403" i="23" s="1"/>
  <c r="M171" i="23"/>
  <c r="O397" i="23"/>
  <c r="O402" i="23" s="1"/>
  <c r="O396" i="23"/>
  <c r="K173" i="23"/>
  <c r="M398" i="23"/>
  <c r="M403" i="23" s="1"/>
  <c r="M397" i="23"/>
  <c r="M402" i="23" s="1"/>
  <c r="K172" i="23"/>
  <c r="K177" i="23" s="1"/>
  <c r="M396" i="23"/>
  <c r="M401" i="23" s="1"/>
  <c r="K171" i="23"/>
  <c r="K176" i="23" s="1"/>
  <c r="K398" i="23"/>
  <c r="K397" i="23"/>
  <c r="K402" i="23" s="1"/>
  <c r="K396" i="23"/>
  <c r="O163" i="23"/>
  <c r="O164" i="23"/>
  <c r="O162" i="23"/>
  <c r="O167" i="23" s="1"/>
  <c r="M164" i="23"/>
  <c r="M169" i="23" s="1"/>
  <c r="M163" i="23"/>
  <c r="M168" i="23" s="1"/>
  <c r="M162" i="23"/>
  <c r="M167" i="23" s="1"/>
  <c r="K164" i="23"/>
  <c r="K169" i="23" s="1"/>
  <c r="O407" i="23"/>
  <c r="O412" i="23" s="1"/>
  <c r="O406" i="23"/>
  <c r="O411" i="23" s="1"/>
  <c r="O405" i="23"/>
  <c r="O410" i="23" s="1"/>
  <c r="M407" i="23"/>
  <c r="M412" i="23" s="1"/>
  <c r="M406" i="23"/>
  <c r="M405" i="23"/>
  <c r="M410" i="23" s="1"/>
  <c r="K407" i="23"/>
  <c r="K406" i="23"/>
  <c r="K411" i="23" s="1"/>
  <c r="K405" i="23"/>
  <c r="K410" i="23" s="1"/>
  <c r="O416" i="23"/>
  <c r="O421" i="23" s="1"/>
  <c r="O415" i="23"/>
  <c r="O420" i="23" s="1"/>
  <c r="O414" i="23"/>
  <c r="M416" i="23"/>
  <c r="M421" i="23" s="1"/>
  <c r="M415" i="23"/>
  <c r="M420" i="23" s="1"/>
  <c r="M414" i="23"/>
  <c r="K416" i="23"/>
  <c r="K415" i="23"/>
  <c r="K420" i="23" s="1"/>
  <c r="K414" i="23"/>
  <c r="K419" i="23" s="1"/>
  <c r="O425" i="23"/>
  <c r="O430" i="23" s="1"/>
  <c r="O424" i="23"/>
  <c r="O429" i="23" s="1"/>
  <c r="O423" i="23"/>
  <c r="M425" i="23"/>
  <c r="M430" i="23" s="1"/>
  <c r="M424" i="23"/>
  <c r="M423" i="23"/>
  <c r="M428" i="23" s="1"/>
  <c r="K425" i="23"/>
  <c r="K430" i="23" s="1"/>
  <c r="K424" i="23"/>
  <c r="K429" i="23" s="1"/>
  <c r="K423" i="23"/>
  <c r="K428" i="23" s="1"/>
  <c r="O434" i="23"/>
  <c r="O439" i="23" s="1"/>
  <c r="O433" i="23"/>
  <c r="O438" i="23" s="1"/>
  <c r="O432" i="23"/>
  <c r="M434" i="23"/>
  <c r="M439" i="23" s="1"/>
  <c r="M433" i="23"/>
  <c r="M438" i="23" s="1"/>
  <c r="M432" i="23"/>
  <c r="M437" i="23" s="1"/>
  <c r="K434" i="23"/>
  <c r="K439" i="23" s="1"/>
  <c r="K433" i="23"/>
  <c r="K438" i="23" s="1"/>
  <c r="K163" i="23"/>
  <c r="K168" i="23" s="1"/>
  <c r="K162" i="23"/>
  <c r="K167" i="23" s="1"/>
  <c r="K432" i="23"/>
  <c r="K437" i="23" s="1"/>
  <c r="O443" i="23"/>
  <c r="O442" i="23"/>
  <c r="O447" i="23" s="1"/>
  <c r="O441" i="23"/>
  <c r="O446" i="23" s="1"/>
  <c r="M443" i="23"/>
  <c r="M448" i="23" s="1"/>
  <c r="M442" i="23"/>
  <c r="M447" i="23" s="1"/>
  <c r="M441" i="23"/>
  <c r="M446" i="23" s="1"/>
  <c r="K443" i="23"/>
  <c r="K448" i="23" s="1"/>
  <c r="O155" i="23"/>
  <c r="O160" i="23" s="1"/>
  <c r="K442" i="23"/>
  <c r="K447" i="23" s="1"/>
  <c r="O154" i="23"/>
  <c r="O153" i="23"/>
  <c r="O158" i="23" s="1"/>
  <c r="K441" i="23"/>
  <c r="K446" i="23" s="1"/>
  <c r="M155" i="23"/>
  <c r="M154" i="23"/>
  <c r="M159" i="23" s="1"/>
  <c r="M153" i="23"/>
  <c r="M158" i="23" s="1"/>
  <c r="O452" i="23"/>
  <c r="O457" i="23" s="1"/>
  <c r="K155" i="23"/>
  <c r="O451" i="23"/>
  <c r="K154" i="23"/>
  <c r="K159" i="23" s="1"/>
  <c r="K153" i="23"/>
  <c r="K158" i="23" s="1"/>
  <c r="O450" i="23"/>
  <c r="M452" i="23"/>
  <c r="M457" i="23" s="1"/>
  <c r="M451" i="23"/>
  <c r="M456" i="23" s="1"/>
  <c r="M450" i="23"/>
  <c r="K452" i="23"/>
  <c r="K457" i="23" s="1"/>
  <c r="K451" i="23"/>
  <c r="K456" i="23" s="1"/>
  <c r="K450" i="23"/>
  <c r="O461" i="23"/>
  <c r="O466" i="23" s="1"/>
  <c r="O460" i="23"/>
  <c r="O465" i="23" s="1"/>
  <c r="O459" i="23"/>
  <c r="M461" i="23"/>
  <c r="M466" i="23" s="1"/>
  <c r="M460" i="23"/>
  <c r="M465" i="23" s="1"/>
  <c r="M459" i="23"/>
  <c r="M464" i="23" s="1"/>
  <c r="K461" i="23"/>
  <c r="K460" i="23"/>
  <c r="K465" i="23" s="1"/>
  <c r="K459" i="23"/>
  <c r="K464" i="23" s="1"/>
  <c r="O470" i="23"/>
  <c r="O475" i="23" s="1"/>
  <c r="O469" i="23"/>
  <c r="O474" i="23" s="1"/>
  <c r="O468" i="23"/>
  <c r="M470" i="23"/>
  <c r="M469" i="23"/>
  <c r="M474" i="23" s="1"/>
  <c r="M468" i="23"/>
  <c r="K470" i="23"/>
  <c r="K475" i="23" s="1"/>
  <c r="K469" i="23"/>
  <c r="K474" i="23" s="1"/>
  <c r="K468" i="23"/>
  <c r="K473" i="23" s="1"/>
  <c r="O479" i="23"/>
  <c r="O484" i="23" s="1"/>
  <c r="O478" i="23"/>
  <c r="O483" i="23" s="1"/>
  <c r="O477" i="23"/>
  <c r="O482" i="23" s="1"/>
  <c r="M479" i="23"/>
  <c r="M484" i="23" s="1"/>
  <c r="M478" i="23"/>
  <c r="M477" i="23"/>
  <c r="K479" i="23"/>
  <c r="K478" i="23"/>
  <c r="K483" i="23" s="1"/>
  <c r="K477" i="23"/>
  <c r="K482" i="23" s="1"/>
  <c r="O488" i="23"/>
  <c r="O493" i="23" s="1"/>
  <c r="O487" i="23"/>
  <c r="O492" i="23" s="1"/>
  <c r="O486" i="23"/>
  <c r="O491" i="23" s="1"/>
  <c r="M488" i="23"/>
  <c r="M493" i="23" s="1"/>
  <c r="M487" i="23"/>
  <c r="M492" i="23" s="1"/>
  <c r="M486" i="23"/>
  <c r="M491" i="23" s="1"/>
  <c r="K488" i="23"/>
  <c r="K493" i="23" s="1"/>
  <c r="O146" i="23"/>
  <c r="K487" i="23"/>
  <c r="K492" i="23" s="1"/>
  <c r="O145" i="23"/>
  <c r="K486" i="23"/>
  <c r="O144" i="23"/>
  <c r="O497" i="23"/>
  <c r="O502" i="23" s="1"/>
  <c r="O496" i="23"/>
  <c r="O501" i="23" s="1"/>
  <c r="M146" i="23"/>
  <c r="O495" i="23"/>
  <c r="O500" i="23" s="1"/>
  <c r="M145" i="23"/>
  <c r="M497" i="23"/>
  <c r="M502" i="23" s="1"/>
  <c r="M496" i="23"/>
  <c r="M501" i="23" s="1"/>
  <c r="M144" i="23"/>
  <c r="M495" i="23"/>
  <c r="M500" i="23" s="1"/>
  <c r="K146" i="23"/>
  <c r="K497" i="23"/>
  <c r="K502" i="23" s="1"/>
  <c r="K496" i="23"/>
  <c r="K501" i="23" s="1"/>
  <c r="K145" i="23"/>
  <c r="K495" i="23"/>
  <c r="K144" i="23"/>
  <c r="O506" i="23"/>
  <c r="O511" i="23" s="1"/>
  <c r="O505" i="23"/>
  <c r="O504" i="23"/>
  <c r="M506" i="23"/>
  <c r="M511" i="23" s="1"/>
  <c r="M505" i="23"/>
  <c r="M510" i="23" s="1"/>
  <c r="M504" i="23"/>
  <c r="K506" i="23"/>
  <c r="K505" i="23"/>
  <c r="K510" i="23" s="1"/>
  <c r="K504" i="23"/>
  <c r="K509" i="23" s="1"/>
  <c r="O137" i="23"/>
  <c r="O515" i="23"/>
  <c r="O520" i="23" s="1"/>
  <c r="O136" i="23"/>
  <c r="O514" i="23"/>
  <c r="O519" i="23" s="1"/>
  <c r="O513" i="23"/>
  <c r="O135" i="23"/>
  <c r="M515" i="23"/>
  <c r="M520" i="23" s="1"/>
  <c r="M514" i="23"/>
  <c r="M519" i="23" s="1"/>
  <c r="M513" i="23"/>
  <c r="K515" i="23"/>
  <c r="K520" i="23" s="1"/>
  <c r="M137" i="23"/>
  <c r="K514" i="23"/>
  <c r="K519" i="23" s="1"/>
  <c r="M136" i="23"/>
  <c r="M135" i="23"/>
  <c r="K513" i="23"/>
  <c r="K518" i="23" s="1"/>
  <c r="K137" i="23"/>
  <c r="O524" i="23"/>
  <c r="O529" i="23" s="1"/>
  <c r="K136" i="23"/>
  <c r="O523" i="23"/>
  <c r="O528" i="23" s="1"/>
  <c r="K135" i="23"/>
  <c r="O522" i="23"/>
  <c r="M524" i="23"/>
  <c r="M523" i="23"/>
  <c r="M528" i="23" s="1"/>
  <c r="M522" i="23"/>
  <c r="K524" i="23"/>
  <c r="K529" i="23" s="1"/>
  <c r="K523" i="23"/>
  <c r="K528" i="23" s="1"/>
  <c r="K522" i="23"/>
  <c r="O533" i="23"/>
  <c r="O538" i="23" s="1"/>
  <c r="O128" i="23"/>
  <c r="O532" i="23"/>
  <c r="O537" i="23" s="1"/>
  <c r="O531" i="23"/>
  <c r="O127" i="23"/>
  <c r="M533" i="23"/>
  <c r="O126" i="23"/>
  <c r="M532" i="23"/>
  <c r="M537" i="23" s="1"/>
  <c r="M531" i="23"/>
  <c r="M128" i="23"/>
  <c r="K533" i="23"/>
  <c r="K538" i="23" s="1"/>
  <c r="K532" i="23"/>
  <c r="K537" i="23" s="1"/>
  <c r="M127" i="23"/>
  <c r="K531" i="23"/>
  <c r="K536" i="23" s="1"/>
  <c r="M126" i="23"/>
  <c r="O542" i="23"/>
  <c r="O547" i="23" s="1"/>
  <c r="K128" i="23"/>
  <c r="O541" i="23"/>
  <c r="O546" i="23" s="1"/>
  <c r="K127" i="23"/>
  <c r="O540" i="23"/>
  <c r="O545" i="23" s="1"/>
  <c r="M542" i="23"/>
  <c r="M547" i="23" s="1"/>
  <c r="M541" i="23"/>
  <c r="M546" i="23" s="1"/>
  <c r="M540" i="23"/>
  <c r="K542" i="23"/>
  <c r="K126" i="23"/>
  <c r="K541" i="23"/>
  <c r="K540" i="23"/>
  <c r="O119" i="23"/>
  <c r="O118" i="23"/>
  <c r="O117" i="23"/>
  <c r="O551" i="23"/>
  <c r="O556" i="23" s="1"/>
  <c r="O550" i="23"/>
  <c r="O555" i="23" s="1"/>
  <c r="M119" i="23"/>
  <c r="O549" i="23"/>
  <c r="M118" i="23"/>
  <c r="M551" i="23"/>
  <c r="M556" i="23" s="1"/>
  <c r="M550" i="23"/>
  <c r="M117" i="23"/>
  <c r="M549" i="23"/>
  <c r="M554" i="23" s="1"/>
  <c r="K551" i="23"/>
  <c r="K118" i="23"/>
  <c r="K550" i="23"/>
  <c r="K555" i="23" s="1"/>
  <c r="K119" i="23"/>
  <c r="K549" i="23"/>
  <c r="K554" i="23" s="1"/>
  <c r="K117" i="23"/>
  <c r="O110" i="23"/>
  <c r="O109" i="23"/>
  <c r="O108" i="23"/>
  <c r="M110" i="23"/>
  <c r="M109" i="23"/>
  <c r="M108" i="23"/>
  <c r="O560" i="23"/>
  <c r="O559" i="23"/>
  <c r="O564" i="23" s="1"/>
  <c r="O558" i="23"/>
  <c r="O101" i="23"/>
  <c r="O100" i="23"/>
  <c r="M560" i="23"/>
  <c r="M565" i="23" s="1"/>
  <c r="O99" i="23"/>
  <c r="M559" i="23"/>
  <c r="M564" i="23" s="1"/>
  <c r="M101" i="23"/>
  <c r="M558" i="23"/>
  <c r="M100" i="23"/>
  <c r="M99" i="23"/>
  <c r="K560" i="23"/>
  <c r="K565" i="23" s="1"/>
  <c r="K559" i="23"/>
  <c r="K564" i="23" s="1"/>
  <c r="K101" i="23"/>
  <c r="K558" i="23"/>
  <c r="K563" i="23" s="1"/>
  <c r="K100" i="23"/>
  <c r="K99" i="23"/>
  <c r="O92" i="23"/>
  <c r="O91" i="23"/>
  <c r="O90" i="23"/>
  <c r="M92" i="23"/>
  <c r="M91" i="23"/>
  <c r="M90" i="23"/>
  <c r="K92" i="23"/>
  <c r="K91" i="23"/>
  <c r="K90" i="23"/>
  <c r="M36" i="23"/>
  <c r="O83" i="23"/>
  <c r="O82" i="23"/>
  <c r="O81" i="23"/>
  <c r="M83" i="23"/>
  <c r="M82" i="23"/>
  <c r="M81" i="23"/>
  <c r="K83" i="23"/>
  <c r="K82" i="23"/>
  <c r="K81" i="23"/>
  <c r="O74" i="23"/>
  <c r="O73" i="23"/>
  <c r="M74" i="23"/>
  <c r="M73" i="23"/>
  <c r="K74" i="23"/>
  <c r="K73" i="23"/>
  <c r="O72" i="23"/>
  <c r="W127" i="10"/>
  <c r="M72" i="23"/>
  <c r="K72" i="23"/>
  <c r="X136" i="10"/>
  <c r="Y136" i="10"/>
  <c r="Z136" i="10"/>
  <c r="AA136" i="10"/>
  <c r="AB136" i="10"/>
  <c r="AC136" i="10"/>
  <c r="AD136" i="10"/>
  <c r="AE136" i="10"/>
  <c r="X133" i="10"/>
  <c r="Y133" i="10"/>
  <c r="Z133" i="10"/>
  <c r="AA133" i="10"/>
  <c r="AB133" i="10"/>
  <c r="AC133" i="10"/>
  <c r="AD133" i="10"/>
  <c r="AE133" i="10"/>
  <c r="X130" i="10"/>
  <c r="Y130" i="10"/>
  <c r="Z130" i="10"/>
  <c r="AA130" i="10"/>
  <c r="AB130" i="10"/>
  <c r="AC130" i="10"/>
  <c r="AD130" i="10"/>
  <c r="AE130" i="10"/>
  <c r="W136" i="10"/>
  <c r="W133" i="10"/>
  <c r="W130" i="10"/>
  <c r="P565" i="23"/>
  <c r="N565" i="23"/>
  <c r="L565" i="23"/>
  <c r="J565" i="23"/>
  <c r="P564" i="23"/>
  <c r="N564" i="23"/>
  <c r="L564" i="23"/>
  <c r="J564" i="23"/>
  <c r="P563" i="23"/>
  <c r="N563" i="23"/>
  <c r="L563" i="23"/>
  <c r="J563" i="23"/>
  <c r="P560" i="23"/>
  <c r="N560" i="23"/>
  <c r="L560" i="23"/>
  <c r="J560" i="23"/>
  <c r="P559" i="23"/>
  <c r="N559" i="23"/>
  <c r="L559" i="23"/>
  <c r="J559" i="23"/>
  <c r="P558" i="23"/>
  <c r="N558" i="23"/>
  <c r="L558" i="23"/>
  <c r="J558" i="23"/>
  <c r="P556" i="23"/>
  <c r="N556" i="23"/>
  <c r="L556" i="23"/>
  <c r="J556" i="23"/>
  <c r="P555" i="23"/>
  <c r="N555" i="23"/>
  <c r="L555" i="23"/>
  <c r="J555" i="23"/>
  <c r="P554" i="23"/>
  <c r="N554" i="23"/>
  <c r="L554" i="23"/>
  <c r="J554" i="23"/>
  <c r="P551" i="23"/>
  <c r="N551" i="23"/>
  <c r="L551" i="23"/>
  <c r="J551" i="23"/>
  <c r="P550" i="23"/>
  <c r="N550" i="23"/>
  <c r="L550" i="23"/>
  <c r="J550" i="23"/>
  <c r="P549" i="23"/>
  <c r="N549" i="23"/>
  <c r="L549" i="23"/>
  <c r="J549" i="23"/>
  <c r="P547" i="23"/>
  <c r="N547" i="23"/>
  <c r="L547" i="23"/>
  <c r="J547" i="23"/>
  <c r="P546" i="23"/>
  <c r="N546" i="23"/>
  <c r="L546" i="23"/>
  <c r="J546" i="23"/>
  <c r="P545" i="23"/>
  <c r="N545" i="23"/>
  <c r="L545" i="23"/>
  <c r="J545" i="23"/>
  <c r="P542" i="23"/>
  <c r="N542" i="23"/>
  <c r="L542" i="23"/>
  <c r="J542" i="23"/>
  <c r="P541" i="23"/>
  <c r="N541" i="23"/>
  <c r="L541" i="23"/>
  <c r="J541" i="23"/>
  <c r="P540" i="23"/>
  <c r="N540" i="23"/>
  <c r="L540" i="23"/>
  <c r="J540" i="23"/>
  <c r="X127" i="10"/>
  <c r="Y127" i="10"/>
  <c r="Z127" i="10"/>
  <c r="AA127" i="10"/>
  <c r="AB127" i="10"/>
  <c r="AC127" i="10"/>
  <c r="AD127" i="10"/>
  <c r="AE127" i="10"/>
  <c r="P538" i="23"/>
  <c r="N538" i="23"/>
  <c r="L538" i="23"/>
  <c r="J538" i="23"/>
  <c r="P537" i="23"/>
  <c r="N537" i="23"/>
  <c r="L537" i="23"/>
  <c r="J537" i="23"/>
  <c r="P536" i="23"/>
  <c r="N536" i="23"/>
  <c r="L536" i="23"/>
  <c r="J536" i="23"/>
  <c r="P533" i="23"/>
  <c r="N533" i="23"/>
  <c r="M538" i="23"/>
  <c r="L533" i="23"/>
  <c r="J533" i="23"/>
  <c r="P532" i="23"/>
  <c r="N532" i="23"/>
  <c r="L532" i="23"/>
  <c r="J532" i="23"/>
  <c r="P531" i="23"/>
  <c r="N531" i="23"/>
  <c r="L531" i="23"/>
  <c r="J531" i="23"/>
  <c r="P529" i="23"/>
  <c r="N529" i="23"/>
  <c r="L529" i="23"/>
  <c r="J529" i="23"/>
  <c r="P528" i="23"/>
  <c r="N528" i="23"/>
  <c r="L528" i="23"/>
  <c r="J528" i="23"/>
  <c r="P527" i="23"/>
  <c r="N527" i="23"/>
  <c r="L527" i="23"/>
  <c r="J527" i="23"/>
  <c r="P524" i="23"/>
  <c r="N524" i="23"/>
  <c r="M529" i="23"/>
  <c r="L524" i="23"/>
  <c r="J524" i="23"/>
  <c r="P523" i="23"/>
  <c r="N523" i="23"/>
  <c r="L523" i="23"/>
  <c r="J523" i="23"/>
  <c r="P522" i="23"/>
  <c r="N522" i="23"/>
  <c r="L522" i="23"/>
  <c r="J522" i="23"/>
  <c r="P520" i="23"/>
  <c r="N520" i="23"/>
  <c r="L520" i="23"/>
  <c r="J520" i="23"/>
  <c r="P519" i="23"/>
  <c r="N519" i="23"/>
  <c r="L519" i="23"/>
  <c r="J519" i="23"/>
  <c r="P518" i="23"/>
  <c r="N518" i="23"/>
  <c r="L518" i="23"/>
  <c r="J518" i="23"/>
  <c r="P515" i="23"/>
  <c r="N515" i="23"/>
  <c r="L515" i="23"/>
  <c r="J515" i="23"/>
  <c r="P514" i="23"/>
  <c r="N514" i="23"/>
  <c r="L514" i="23"/>
  <c r="J514" i="23"/>
  <c r="P513" i="23"/>
  <c r="N513" i="23"/>
  <c r="L513" i="23"/>
  <c r="J513" i="23"/>
  <c r="P511" i="23"/>
  <c r="N511" i="23"/>
  <c r="L511" i="23"/>
  <c r="J511" i="23"/>
  <c r="P510" i="23"/>
  <c r="O510" i="23"/>
  <c r="N510" i="23"/>
  <c r="L510" i="23"/>
  <c r="J510" i="23"/>
  <c r="P509" i="23"/>
  <c r="N509" i="23"/>
  <c r="L509" i="23"/>
  <c r="J509" i="23"/>
  <c r="P506" i="23"/>
  <c r="N506" i="23"/>
  <c r="L506" i="23"/>
  <c r="K511" i="23"/>
  <c r="J506" i="23"/>
  <c r="P505" i="23"/>
  <c r="N505" i="23"/>
  <c r="L505" i="23"/>
  <c r="J505" i="23"/>
  <c r="P504" i="23"/>
  <c r="N504" i="23"/>
  <c r="L504" i="23"/>
  <c r="J504" i="23"/>
  <c r="P502" i="23"/>
  <c r="N502" i="23"/>
  <c r="L502" i="23"/>
  <c r="J502" i="23"/>
  <c r="P501" i="23"/>
  <c r="N501" i="23"/>
  <c r="L501" i="23"/>
  <c r="J501" i="23"/>
  <c r="P500" i="23"/>
  <c r="N500" i="23"/>
  <c r="L500" i="23"/>
  <c r="J500" i="23"/>
  <c r="P497" i="23"/>
  <c r="N497" i="23"/>
  <c r="L497" i="23"/>
  <c r="J497" i="23"/>
  <c r="P496" i="23"/>
  <c r="N496" i="23"/>
  <c r="L496" i="23"/>
  <c r="J496" i="23"/>
  <c r="P495" i="23"/>
  <c r="N495" i="23"/>
  <c r="L495" i="23"/>
  <c r="J495" i="23"/>
  <c r="P493" i="23"/>
  <c r="N493" i="23"/>
  <c r="L493" i="23"/>
  <c r="J493" i="23"/>
  <c r="P492" i="23"/>
  <c r="N492" i="23"/>
  <c r="L492" i="23"/>
  <c r="J492" i="23"/>
  <c r="P491" i="23"/>
  <c r="N491" i="23"/>
  <c r="L491" i="23"/>
  <c r="J491" i="23"/>
  <c r="P488" i="23"/>
  <c r="N488" i="23"/>
  <c r="L488" i="23"/>
  <c r="J488" i="23"/>
  <c r="P487" i="23"/>
  <c r="N487" i="23"/>
  <c r="L487" i="23"/>
  <c r="J487" i="23"/>
  <c r="P486" i="23"/>
  <c r="N486" i="23"/>
  <c r="L486" i="23"/>
  <c r="J486" i="23"/>
  <c r="P484" i="23"/>
  <c r="N484" i="23"/>
  <c r="L484" i="23"/>
  <c r="J484" i="23"/>
  <c r="P483" i="23"/>
  <c r="N483" i="23"/>
  <c r="L483" i="23"/>
  <c r="J483" i="23"/>
  <c r="P482" i="23"/>
  <c r="N482" i="23"/>
  <c r="L482" i="23"/>
  <c r="J482" i="23"/>
  <c r="P479" i="23"/>
  <c r="N479" i="23"/>
  <c r="L479" i="23"/>
  <c r="J479" i="23"/>
  <c r="P478" i="23"/>
  <c r="N478" i="23"/>
  <c r="L478" i="23"/>
  <c r="J478" i="23"/>
  <c r="P477" i="23"/>
  <c r="N477" i="23"/>
  <c r="L477" i="23"/>
  <c r="J477" i="23"/>
  <c r="X121" i="10"/>
  <c r="Y121" i="10"/>
  <c r="Z121" i="10"/>
  <c r="AA121" i="10"/>
  <c r="AB121" i="10"/>
  <c r="AC121" i="10"/>
  <c r="AD121" i="10"/>
  <c r="AE121" i="10"/>
  <c r="W121" i="10"/>
  <c r="P475" i="23"/>
  <c r="N475" i="23"/>
  <c r="L475" i="23"/>
  <c r="J475" i="23"/>
  <c r="P474" i="23"/>
  <c r="N474" i="23"/>
  <c r="L474" i="23"/>
  <c r="J474" i="23"/>
  <c r="P473" i="23"/>
  <c r="N473" i="23"/>
  <c r="L473" i="23"/>
  <c r="J473" i="23"/>
  <c r="P470" i="23"/>
  <c r="N470" i="23"/>
  <c r="M475" i="23"/>
  <c r="L470" i="23"/>
  <c r="J470" i="23"/>
  <c r="P469" i="23"/>
  <c r="N469" i="23"/>
  <c r="L469" i="23"/>
  <c r="J469" i="23"/>
  <c r="P468" i="23"/>
  <c r="N468" i="23"/>
  <c r="L468" i="23"/>
  <c r="J468" i="23"/>
  <c r="P466" i="23"/>
  <c r="N466" i="23"/>
  <c r="L466" i="23"/>
  <c r="J466" i="23"/>
  <c r="P465" i="23"/>
  <c r="N465" i="23"/>
  <c r="L465" i="23"/>
  <c r="J465" i="23"/>
  <c r="P464" i="23"/>
  <c r="N464" i="23"/>
  <c r="L464" i="23"/>
  <c r="J464" i="23"/>
  <c r="P461" i="23"/>
  <c r="N461" i="23"/>
  <c r="L461" i="23"/>
  <c r="J461" i="23"/>
  <c r="P460" i="23"/>
  <c r="N460" i="23"/>
  <c r="L460" i="23"/>
  <c r="J460" i="23"/>
  <c r="P459" i="23"/>
  <c r="N459" i="23"/>
  <c r="L459" i="23"/>
  <c r="J459" i="23"/>
  <c r="P457" i="23"/>
  <c r="N457" i="23"/>
  <c r="L457" i="23"/>
  <c r="J457" i="23"/>
  <c r="P456" i="23"/>
  <c r="N456" i="23"/>
  <c r="L456" i="23"/>
  <c r="J456" i="23"/>
  <c r="P455" i="23"/>
  <c r="N455" i="23"/>
  <c r="L455" i="23"/>
  <c r="J455" i="23"/>
  <c r="P452" i="23"/>
  <c r="N452" i="23"/>
  <c r="L452" i="23"/>
  <c r="J452" i="23"/>
  <c r="P451" i="23"/>
  <c r="N451" i="23"/>
  <c r="L451" i="23"/>
  <c r="J451" i="23"/>
  <c r="P450" i="23"/>
  <c r="N450" i="23"/>
  <c r="L450" i="23"/>
  <c r="J450" i="23"/>
  <c r="P448" i="23"/>
  <c r="N448" i="23"/>
  <c r="L448" i="23"/>
  <c r="J448" i="23"/>
  <c r="P447" i="23"/>
  <c r="N447" i="23"/>
  <c r="L447" i="23"/>
  <c r="J447" i="23"/>
  <c r="P446" i="23"/>
  <c r="N446" i="23"/>
  <c r="L446" i="23"/>
  <c r="J446" i="23"/>
  <c r="P443" i="23"/>
  <c r="N443" i="23"/>
  <c r="L443" i="23"/>
  <c r="J443" i="23"/>
  <c r="P442" i="23"/>
  <c r="N442" i="23"/>
  <c r="L442" i="23"/>
  <c r="J442" i="23"/>
  <c r="P441" i="23"/>
  <c r="N441" i="23"/>
  <c r="L441" i="23"/>
  <c r="J441" i="23"/>
  <c r="P439" i="23"/>
  <c r="N439" i="23"/>
  <c r="L439" i="23"/>
  <c r="J439" i="23"/>
  <c r="P438" i="23"/>
  <c r="N438" i="23"/>
  <c r="L438" i="23"/>
  <c r="J438" i="23"/>
  <c r="P437" i="23"/>
  <c r="N437" i="23"/>
  <c r="L437" i="23"/>
  <c r="J437" i="23"/>
  <c r="P434" i="23"/>
  <c r="N434" i="23"/>
  <c r="L434" i="23"/>
  <c r="J434" i="23"/>
  <c r="P433" i="23"/>
  <c r="N433" i="23"/>
  <c r="L433" i="23"/>
  <c r="J433" i="23"/>
  <c r="P432" i="23"/>
  <c r="N432" i="23"/>
  <c r="L432" i="23"/>
  <c r="J432" i="23"/>
  <c r="P430" i="23"/>
  <c r="N430" i="23"/>
  <c r="L430" i="23"/>
  <c r="J430" i="23"/>
  <c r="P429" i="23"/>
  <c r="N429" i="23"/>
  <c r="L429" i="23"/>
  <c r="J429" i="23"/>
  <c r="P428" i="23"/>
  <c r="N428" i="23"/>
  <c r="L428" i="23"/>
  <c r="J428" i="23"/>
  <c r="P425" i="23"/>
  <c r="N425" i="23"/>
  <c r="L425" i="23"/>
  <c r="J425" i="23"/>
  <c r="P424" i="23"/>
  <c r="N424" i="23"/>
  <c r="L424" i="23"/>
  <c r="J424" i="23"/>
  <c r="P423" i="23"/>
  <c r="N423" i="23"/>
  <c r="L423" i="23"/>
  <c r="J423" i="23"/>
  <c r="P421" i="23"/>
  <c r="N421" i="23"/>
  <c r="L421" i="23"/>
  <c r="J421" i="23"/>
  <c r="P420" i="23"/>
  <c r="N420" i="23"/>
  <c r="L420" i="23"/>
  <c r="J420" i="23"/>
  <c r="P419" i="23"/>
  <c r="N419" i="23"/>
  <c r="L419" i="23"/>
  <c r="J419" i="23"/>
  <c r="P416" i="23"/>
  <c r="N416" i="23"/>
  <c r="L416" i="23"/>
  <c r="J416" i="23"/>
  <c r="P415" i="23"/>
  <c r="N415" i="23"/>
  <c r="L415" i="23"/>
  <c r="J415" i="23"/>
  <c r="P414" i="23"/>
  <c r="N414" i="23"/>
  <c r="L414" i="23"/>
  <c r="J414" i="23"/>
  <c r="X118" i="10"/>
  <c r="Y118" i="10"/>
  <c r="Z118" i="10"/>
  <c r="AA118" i="10"/>
  <c r="AB118" i="10"/>
  <c r="AC118" i="10"/>
  <c r="AD118" i="10"/>
  <c r="AE118" i="10"/>
  <c r="P412" i="23"/>
  <c r="N412" i="23"/>
  <c r="L412" i="23"/>
  <c r="J412" i="23"/>
  <c r="P411" i="23"/>
  <c r="N411" i="23"/>
  <c r="L411" i="23"/>
  <c r="J411" i="23"/>
  <c r="P410" i="23"/>
  <c r="N410" i="23"/>
  <c r="L410" i="23"/>
  <c r="J410" i="23"/>
  <c r="P407" i="23"/>
  <c r="N407" i="23"/>
  <c r="L407" i="23"/>
  <c r="K412" i="23"/>
  <c r="J407" i="23"/>
  <c r="P406" i="23"/>
  <c r="N406" i="23"/>
  <c r="L406" i="23"/>
  <c r="J406" i="23"/>
  <c r="P405" i="23"/>
  <c r="N405" i="23"/>
  <c r="L405" i="23"/>
  <c r="J405" i="23"/>
  <c r="P403" i="23"/>
  <c r="N403" i="23"/>
  <c r="L403" i="23"/>
  <c r="J403" i="23"/>
  <c r="P402" i="23"/>
  <c r="N402" i="23"/>
  <c r="L402" i="23"/>
  <c r="J402" i="23"/>
  <c r="P401" i="23"/>
  <c r="N401" i="23"/>
  <c r="L401" i="23"/>
  <c r="K401" i="23"/>
  <c r="J401" i="23"/>
  <c r="P398" i="23"/>
  <c r="N398" i="23"/>
  <c r="L398" i="23"/>
  <c r="J398" i="23"/>
  <c r="P397" i="23"/>
  <c r="N397" i="23"/>
  <c r="L397" i="23"/>
  <c r="J397" i="23"/>
  <c r="P396" i="23"/>
  <c r="N396" i="23"/>
  <c r="L396" i="23"/>
  <c r="J396" i="23"/>
  <c r="W118" i="10"/>
  <c r="P394" i="23"/>
  <c r="N394" i="23"/>
  <c r="L394" i="23"/>
  <c r="J394" i="23"/>
  <c r="P393" i="23"/>
  <c r="N393" i="23"/>
  <c r="L393" i="23"/>
  <c r="J393" i="23"/>
  <c r="P392" i="23"/>
  <c r="N392" i="23"/>
  <c r="L392" i="23"/>
  <c r="J392" i="23"/>
  <c r="P389" i="23"/>
  <c r="N389" i="23"/>
  <c r="L389" i="23"/>
  <c r="J389" i="23"/>
  <c r="P388" i="23"/>
  <c r="N388" i="23"/>
  <c r="L388" i="23"/>
  <c r="J388" i="23"/>
  <c r="P387" i="23"/>
  <c r="N387" i="23"/>
  <c r="L387" i="23"/>
  <c r="J387" i="23"/>
  <c r="P385" i="23"/>
  <c r="N385" i="23"/>
  <c r="L385" i="23"/>
  <c r="J385" i="23"/>
  <c r="P384" i="23"/>
  <c r="N384" i="23"/>
  <c r="L384" i="23"/>
  <c r="J384" i="23"/>
  <c r="P383" i="23"/>
  <c r="N383" i="23"/>
  <c r="L383" i="23"/>
  <c r="J383" i="23"/>
  <c r="P380" i="23"/>
  <c r="N380" i="23"/>
  <c r="L380" i="23"/>
  <c r="J380" i="23"/>
  <c r="P379" i="23"/>
  <c r="N379" i="23"/>
  <c r="L379" i="23"/>
  <c r="J379" i="23"/>
  <c r="P378" i="23"/>
  <c r="N378" i="23"/>
  <c r="L378" i="23"/>
  <c r="J378" i="23"/>
  <c r="P376" i="23"/>
  <c r="N376" i="23"/>
  <c r="L376" i="23"/>
  <c r="J376" i="23"/>
  <c r="P375" i="23"/>
  <c r="N375" i="23"/>
  <c r="L375" i="23"/>
  <c r="J375" i="23"/>
  <c r="P374" i="23"/>
  <c r="N374" i="23"/>
  <c r="L374" i="23"/>
  <c r="J374" i="23"/>
  <c r="P371" i="23"/>
  <c r="N371" i="23"/>
  <c r="L371" i="23"/>
  <c r="J371" i="23"/>
  <c r="P370" i="23"/>
  <c r="N370" i="23"/>
  <c r="L370" i="23"/>
  <c r="J370" i="23"/>
  <c r="P369" i="23"/>
  <c r="N369" i="23"/>
  <c r="L369" i="23"/>
  <c r="K374" i="23"/>
  <c r="J369" i="23"/>
  <c r="P367" i="23"/>
  <c r="N367" i="23"/>
  <c r="L367" i="23"/>
  <c r="J367" i="23"/>
  <c r="P366" i="23"/>
  <c r="N366" i="23"/>
  <c r="L366" i="23"/>
  <c r="J366" i="23"/>
  <c r="P365" i="23"/>
  <c r="N365" i="23"/>
  <c r="L365" i="23"/>
  <c r="J365" i="23"/>
  <c r="P362" i="23"/>
  <c r="N362" i="23"/>
  <c r="L362" i="23"/>
  <c r="J362" i="23"/>
  <c r="P361" i="23"/>
  <c r="N361" i="23"/>
  <c r="L361" i="23"/>
  <c r="J361" i="23"/>
  <c r="P360" i="23"/>
  <c r="N360" i="23"/>
  <c r="L360" i="23"/>
  <c r="J360" i="23"/>
  <c r="P358" i="23"/>
  <c r="N358" i="23"/>
  <c r="L358" i="23"/>
  <c r="J358" i="23"/>
  <c r="P357" i="23"/>
  <c r="N357" i="23"/>
  <c r="L357" i="23"/>
  <c r="J357" i="23"/>
  <c r="P356" i="23"/>
  <c r="N356" i="23"/>
  <c r="L356" i="23"/>
  <c r="J356" i="23"/>
  <c r="P353" i="23"/>
  <c r="N353" i="23"/>
  <c r="L353" i="23"/>
  <c r="J353" i="23"/>
  <c r="P352" i="23"/>
  <c r="N352" i="23"/>
  <c r="L352" i="23"/>
  <c r="J352" i="23"/>
  <c r="P351" i="23"/>
  <c r="N351" i="23"/>
  <c r="L351" i="23"/>
  <c r="J351" i="23"/>
  <c r="P349" i="23"/>
  <c r="N349" i="23"/>
  <c r="L349" i="23"/>
  <c r="J349" i="23"/>
  <c r="P348" i="23"/>
  <c r="N348" i="23"/>
  <c r="L348" i="23"/>
  <c r="J348" i="23"/>
  <c r="P347" i="23"/>
  <c r="N347" i="23"/>
  <c r="L347" i="23"/>
  <c r="K347" i="23"/>
  <c r="J347" i="23"/>
  <c r="P344" i="23"/>
  <c r="N344" i="23"/>
  <c r="L344" i="23"/>
  <c r="J344" i="23"/>
  <c r="P343" i="23"/>
  <c r="N343" i="23"/>
  <c r="L343" i="23"/>
  <c r="J343" i="23"/>
  <c r="P342" i="23"/>
  <c r="N342" i="23"/>
  <c r="L342" i="23"/>
  <c r="J342" i="23"/>
  <c r="P340" i="23"/>
  <c r="N340" i="23"/>
  <c r="L340" i="23"/>
  <c r="J340" i="23"/>
  <c r="P339" i="23"/>
  <c r="N339" i="23"/>
  <c r="L339" i="23"/>
  <c r="J339" i="23"/>
  <c r="P338" i="23"/>
  <c r="N338" i="23"/>
  <c r="L338" i="23"/>
  <c r="J338" i="23"/>
  <c r="P335" i="23"/>
  <c r="N335" i="23"/>
  <c r="L335" i="23"/>
  <c r="J335" i="23"/>
  <c r="P334" i="23"/>
  <c r="N334" i="23"/>
  <c r="L334" i="23"/>
  <c r="J334" i="23"/>
  <c r="P333" i="23"/>
  <c r="N333" i="23"/>
  <c r="L333" i="23"/>
  <c r="J333" i="23"/>
  <c r="P331" i="23"/>
  <c r="N331" i="23"/>
  <c r="L331" i="23"/>
  <c r="J331" i="23"/>
  <c r="P330" i="23"/>
  <c r="N330" i="23"/>
  <c r="L330" i="23"/>
  <c r="J330" i="23"/>
  <c r="P329" i="23"/>
  <c r="N329" i="23"/>
  <c r="L329" i="23"/>
  <c r="J329" i="23"/>
  <c r="P326" i="23"/>
  <c r="N326" i="23"/>
  <c r="L326" i="23"/>
  <c r="J326" i="23"/>
  <c r="P325" i="23"/>
  <c r="N325" i="23"/>
  <c r="L325" i="23"/>
  <c r="J325" i="23"/>
  <c r="P324" i="23"/>
  <c r="N324" i="23"/>
  <c r="L324" i="23"/>
  <c r="K329" i="23"/>
  <c r="J324" i="23"/>
  <c r="P322" i="23"/>
  <c r="N322" i="23"/>
  <c r="L322" i="23"/>
  <c r="J322" i="23"/>
  <c r="P321" i="23"/>
  <c r="N321" i="23"/>
  <c r="L321" i="23"/>
  <c r="J321" i="23"/>
  <c r="P320" i="23"/>
  <c r="N320" i="23"/>
  <c r="L320" i="23"/>
  <c r="J320" i="23"/>
  <c r="P317" i="23"/>
  <c r="N317" i="23"/>
  <c r="L317" i="23"/>
  <c r="J317" i="23"/>
  <c r="P316" i="23"/>
  <c r="N316" i="23"/>
  <c r="L316" i="23"/>
  <c r="J316" i="23"/>
  <c r="P315" i="23"/>
  <c r="O320" i="23"/>
  <c r="N315" i="23"/>
  <c r="L315" i="23"/>
  <c r="J315" i="23"/>
  <c r="P313" i="23"/>
  <c r="N313" i="23"/>
  <c r="L313" i="23"/>
  <c r="J313" i="23"/>
  <c r="P312" i="23"/>
  <c r="N312" i="23"/>
  <c r="L312" i="23"/>
  <c r="J312" i="23"/>
  <c r="P311" i="23"/>
  <c r="N311" i="23"/>
  <c r="L311" i="23"/>
  <c r="J311" i="23"/>
  <c r="P308" i="23"/>
  <c r="N308" i="23"/>
  <c r="L308" i="23"/>
  <c r="J308" i="23"/>
  <c r="P307" i="23"/>
  <c r="N307" i="23"/>
  <c r="L307" i="23"/>
  <c r="J307" i="23"/>
  <c r="P306" i="23"/>
  <c r="N306" i="23"/>
  <c r="L306" i="23"/>
  <c r="J306" i="23"/>
  <c r="P304" i="23"/>
  <c r="N304" i="23"/>
  <c r="L304" i="23"/>
  <c r="J304" i="23"/>
  <c r="P303" i="23"/>
  <c r="N303" i="23"/>
  <c r="L303" i="23"/>
  <c r="J303" i="23"/>
  <c r="P302" i="23"/>
  <c r="N302" i="23"/>
  <c r="L302" i="23"/>
  <c r="J302" i="23"/>
  <c r="P299" i="23"/>
  <c r="N299" i="23"/>
  <c r="L299" i="23"/>
  <c r="K304" i="23"/>
  <c r="J299" i="23"/>
  <c r="P298" i="23"/>
  <c r="N298" i="23"/>
  <c r="L298" i="23"/>
  <c r="J298" i="23"/>
  <c r="P297" i="23"/>
  <c r="N297" i="23"/>
  <c r="L297" i="23"/>
  <c r="J297" i="23"/>
  <c r="P295" i="23"/>
  <c r="N295" i="23"/>
  <c r="L295" i="23"/>
  <c r="J295" i="23"/>
  <c r="P294" i="23"/>
  <c r="N294" i="23"/>
  <c r="L294" i="23"/>
  <c r="J294" i="23"/>
  <c r="P293" i="23"/>
  <c r="N293" i="23"/>
  <c r="L293" i="23"/>
  <c r="J293" i="23"/>
  <c r="P290" i="23"/>
  <c r="O295" i="23"/>
  <c r="N290" i="23"/>
  <c r="M295" i="23"/>
  <c r="L290" i="23"/>
  <c r="K295" i="23"/>
  <c r="J290" i="23"/>
  <c r="P289" i="23"/>
  <c r="N289" i="23"/>
  <c r="L289" i="23"/>
  <c r="J289" i="23"/>
  <c r="P288" i="23"/>
  <c r="N288" i="23"/>
  <c r="L288" i="23"/>
  <c r="J288" i="23"/>
  <c r="X115" i="10"/>
  <c r="Y115" i="10"/>
  <c r="Z115" i="10"/>
  <c r="AA115" i="10"/>
  <c r="AB115" i="10"/>
  <c r="AC115" i="10"/>
  <c r="AD115" i="10"/>
  <c r="AE115" i="10"/>
  <c r="P286" i="23"/>
  <c r="N286" i="23"/>
  <c r="L286" i="23"/>
  <c r="J286" i="23"/>
  <c r="P285" i="23"/>
  <c r="N285" i="23"/>
  <c r="L285" i="23"/>
  <c r="J285" i="23"/>
  <c r="P284" i="23"/>
  <c r="N284" i="23"/>
  <c r="L284" i="23"/>
  <c r="J284" i="23"/>
  <c r="P281" i="23"/>
  <c r="N281" i="23"/>
  <c r="L281" i="23"/>
  <c r="J281" i="23"/>
  <c r="P280" i="23"/>
  <c r="N280" i="23"/>
  <c r="L280" i="23"/>
  <c r="J280" i="23"/>
  <c r="P279" i="23"/>
  <c r="N279" i="23"/>
  <c r="L279" i="23"/>
  <c r="J279" i="23"/>
  <c r="P277" i="23"/>
  <c r="N277" i="23"/>
  <c r="L277" i="23"/>
  <c r="J277" i="23"/>
  <c r="P276" i="23"/>
  <c r="N276" i="23"/>
  <c r="L276" i="23"/>
  <c r="J276" i="23"/>
  <c r="P275" i="23"/>
  <c r="N275" i="23"/>
  <c r="L275" i="23"/>
  <c r="J275" i="23"/>
  <c r="P272" i="23"/>
  <c r="N272" i="23"/>
  <c r="L272" i="23"/>
  <c r="J272" i="23"/>
  <c r="P271" i="23"/>
  <c r="N271" i="23"/>
  <c r="L271" i="23"/>
  <c r="J271" i="23"/>
  <c r="P270" i="23"/>
  <c r="N270" i="23"/>
  <c r="L270" i="23"/>
  <c r="J270" i="23"/>
  <c r="W115" i="10"/>
  <c r="P268" i="23"/>
  <c r="N268" i="23"/>
  <c r="L268" i="23"/>
  <c r="J268" i="23"/>
  <c r="P267" i="23"/>
  <c r="N267" i="23"/>
  <c r="L267" i="23"/>
  <c r="J267" i="23"/>
  <c r="P266" i="23"/>
  <c r="N266" i="23"/>
  <c r="L266" i="23"/>
  <c r="J266" i="23"/>
  <c r="P263" i="23"/>
  <c r="N263" i="23"/>
  <c r="M268" i="23"/>
  <c r="L263" i="23"/>
  <c r="J263" i="23"/>
  <c r="P262" i="23"/>
  <c r="N262" i="23"/>
  <c r="L262" i="23"/>
  <c r="J262" i="23"/>
  <c r="P261" i="23"/>
  <c r="N261" i="23"/>
  <c r="L261" i="23"/>
  <c r="J261" i="23"/>
  <c r="P259" i="23"/>
  <c r="N259" i="23"/>
  <c r="L259" i="23"/>
  <c r="J259" i="23"/>
  <c r="P258" i="23"/>
  <c r="N258" i="23"/>
  <c r="L258" i="23"/>
  <c r="J258" i="23"/>
  <c r="P257" i="23"/>
  <c r="N257" i="23"/>
  <c r="M257" i="23"/>
  <c r="L257" i="23"/>
  <c r="J257" i="23"/>
  <c r="P254" i="23"/>
  <c r="N254" i="23"/>
  <c r="L254" i="23"/>
  <c r="J254" i="23"/>
  <c r="P253" i="23"/>
  <c r="N253" i="23"/>
  <c r="L253" i="23"/>
  <c r="J253" i="23"/>
  <c r="P252" i="23"/>
  <c r="O257" i="23"/>
  <c r="N252" i="23"/>
  <c r="L252" i="23"/>
  <c r="K257" i="23"/>
  <c r="J252" i="23"/>
  <c r="X112" i="10"/>
  <c r="Y112" i="10"/>
  <c r="Z112" i="10"/>
  <c r="AA112" i="10"/>
  <c r="AB112" i="10"/>
  <c r="AC112" i="10"/>
  <c r="AD112" i="10"/>
  <c r="AE112" i="10"/>
  <c r="W112" i="10"/>
  <c r="P250" i="23"/>
  <c r="N250" i="23"/>
  <c r="L250" i="23"/>
  <c r="J250" i="23"/>
  <c r="P249" i="23"/>
  <c r="N249" i="23"/>
  <c r="L249" i="23"/>
  <c r="J249" i="23"/>
  <c r="P248" i="23"/>
  <c r="N248" i="23"/>
  <c r="L248" i="23"/>
  <c r="J248" i="23"/>
  <c r="P245" i="23"/>
  <c r="N245" i="23"/>
  <c r="L245" i="23"/>
  <c r="J245" i="23"/>
  <c r="P244" i="23"/>
  <c r="N244" i="23"/>
  <c r="L244" i="23"/>
  <c r="J244" i="23"/>
  <c r="P243" i="23"/>
  <c r="N243" i="23"/>
  <c r="L243" i="23"/>
  <c r="J243" i="23"/>
  <c r="B548" i="23"/>
  <c r="C548" i="23"/>
  <c r="D548" i="23"/>
  <c r="E548" i="23"/>
  <c r="F548" i="23"/>
  <c r="G548" i="23" a="1"/>
  <c r="G548" i="23" s="1"/>
  <c r="H548" i="23" a="1"/>
  <c r="H548" i="23" s="1"/>
  <c r="B557" i="23"/>
  <c r="C557" i="23"/>
  <c r="D557" i="23"/>
  <c r="E557" i="23"/>
  <c r="F557" i="23"/>
  <c r="G557" i="23" a="1"/>
  <c r="G557" i="23" s="1"/>
  <c r="H557" i="23" a="1"/>
  <c r="H557" i="23" s="1"/>
  <c r="J234" i="23"/>
  <c r="L234" i="23"/>
  <c r="N234" i="23"/>
  <c r="P234" i="23"/>
  <c r="J235" i="23"/>
  <c r="L235" i="23"/>
  <c r="N235" i="23"/>
  <c r="P235" i="23"/>
  <c r="J236" i="23"/>
  <c r="L236" i="23"/>
  <c r="N236" i="23"/>
  <c r="P236" i="23"/>
  <c r="J239" i="23"/>
  <c r="L239" i="23"/>
  <c r="N239" i="23"/>
  <c r="P239" i="23"/>
  <c r="J240" i="23"/>
  <c r="L240" i="23"/>
  <c r="N240" i="23"/>
  <c r="P240" i="23"/>
  <c r="J241" i="23"/>
  <c r="L241" i="23"/>
  <c r="N241" i="23"/>
  <c r="P241" i="23"/>
  <c r="J225" i="23"/>
  <c r="L225" i="23"/>
  <c r="N225" i="23"/>
  <c r="P225" i="23"/>
  <c r="J226" i="23"/>
  <c r="L226" i="23"/>
  <c r="M231" i="23"/>
  <c r="N226" i="23"/>
  <c r="O231" i="23"/>
  <c r="P226" i="23"/>
  <c r="J227" i="23"/>
  <c r="L227" i="23"/>
  <c r="N227" i="23"/>
  <c r="P227" i="23"/>
  <c r="J230" i="23"/>
  <c r="L230" i="23"/>
  <c r="N230" i="23"/>
  <c r="P230" i="23"/>
  <c r="J231" i="23"/>
  <c r="L231" i="23"/>
  <c r="N231" i="23"/>
  <c r="P231" i="23"/>
  <c r="J232" i="23"/>
  <c r="L232" i="23"/>
  <c r="N232" i="23"/>
  <c r="P232" i="23"/>
  <c r="J216" i="23"/>
  <c r="L216" i="23"/>
  <c r="N216" i="23"/>
  <c r="P216" i="23"/>
  <c r="J217" i="23"/>
  <c r="L217" i="23"/>
  <c r="N217" i="23"/>
  <c r="P217" i="23"/>
  <c r="J218" i="23"/>
  <c r="L218" i="23"/>
  <c r="N218" i="23"/>
  <c r="P218" i="23"/>
  <c r="J221" i="23"/>
  <c r="L221" i="23"/>
  <c r="N221" i="23"/>
  <c r="P221" i="23"/>
  <c r="J222" i="23"/>
  <c r="L222" i="23"/>
  <c r="N222" i="23"/>
  <c r="P222" i="23"/>
  <c r="J223" i="23"/>
  <c r="L223" i="23"/>
  <c r="N223" i="23"/>
  <c r="P223" i="23"/>
  <c r="J207" i="23"/>
  <c r="K207" i="23"/>
  <c r="L207" i="23"/>
  <c r="M207" i="23"/>
  <c r="M212" i="23" s="1"/>
  <c r="N207" i="23"/>
  <c r="O207" i="23"/>
  <c r="O212" i="23" s="1"/>
  <c r="P207" i="23"/>
  <c r="J208" i="23"/>
  <c r="K208" i="23"/>
  <c r="K213" i="23" s="1"/>
  <c r="L208" i="23"/>
  <c r="M208" i="23"/>
  <c r="M213" i="23" s="1"/>
  <c r="N208" i="23"/>
  <c r="O208" i="23"/>
  <c r="O213" i="23" s="1"/>
  <c r="P208" i="23"/>
  <c r="J209" i="23"/>
  <c r="K209" i="23"/>
  <c r="K214" i="23" s="1"/>
  <c r="L209" i="23"/>
  <c r="M209" i="23"/>
  <c r="M214" i="23" s="1"/>
  <c r="N209" i="23"/>
  <c r="O209" i="23"/>
  <c r="O214" i="23" s="1"/>
  <c r="P209" i="23"/>
  <c r="J212" i="23"/>
  <c r="L212" i="23"/>
  <c r="N212" i="23"/>
  <c r="P212" i="23"/>
  <c r="J213" i="23"/>
  <c r="L213" i="23"/>
  <c r="N213" i="23"/>
  <c r="P213" i="23"/>
  <c r="J214" i="23"/>
  <c r="L214" i="23"/>
  <c r="N214" i="23"/>
  <c r="P214" i="23"/>
  <c r="J198" i="23"/>
  <c r="L198" i="23"/>
  <c r="N198" i="23"/>
  <c r="P198" i="23"/>
  <c r="J199" i="23"/>
  <c r="L199" i="23"/>
  <c r="N199" i="23"/>
  <c r="P199" i="23"/>
  <c r="J200" i="23"/>
  <c r="L200" i="23"/>
  <c r="N200" i="23"/>
  <c r="O205" i="23"/>
  <c r="P200" i="23"/>
  <c r="J203" i="23"/>
  <c r="L203" i="23"/>
  <c r="N203" i="23"/>
  <c r="P203" i="23"/>
  <c r="J204" i="23"/>
  <c r="L204" i="23"/>
  <c r="N204" i="23"/>
  <c r="P204" i="23"/>
  <c r="J205" i="23"/>
  <c r="L205" i="23"/>
  <c r="N205" i="23"/>
  <c r="P205" i="23"/>
  <c r="J189" i="23"/>
  <c r="L189" i="23"/>
  <c r="N189" i="23"/>
  <c r="P189" i="23"/>
  <c r="J190" i="23"/>
  <c r="L190" i="23"/>
  <c r="N190" i="23"/>
  <c r="P190" i="23"/>
  <c r="J191" i="23"/>
  <c r="K196" i="23"/>
  <c r="L191" i="23"/>
  <c r="M196" i="23"/>
  <c r="N191" i="23"/>
  <c r="P191" i="23"/>
  <c r="J194" i="23"/>
  <c r="L194" i="23"/>
  <c r="N194" i="23"/>
  <c r="P194" i="23"/>
  <c r="J195" i="23"/>
  <c r="L195" i="23"/>
  <c r="N195" i="23"/>
  <c r="P195" i="23"/>
  <c r="J196" i="23"/>
  <c r="L196" i="23"/>
  <c r="N196" i="23"/>
  <c r="P196" i="23"/>
  <c r="J180" i="23"/>
  <c r="L180" i="23"/>
  <c r="N180" i="23"/>
  <c r="P180" i="23"/>
  <c r="J181" i="23"/>
  <c r="L181" i="23"/>
  <c r="M186" i="23"/>
  <c r="N181" i="23"/>
  <c r="P181" i="23"/>
  <c r="J182" i="23"/>
  <c r="L182" i="23"/>
  <c r="N182" i="23"/>
  <c r="P182" i="23"/>
  <c r="J185" i="23"/>
  <c r="L185" i="23"/>
  <c r="N185" i="23"/>
  <c r="P185" i="23"/>
  <c r="J186" i="23"/>
  <c r="L186" i="23"/>
  <c r="N186" i="23"/>
  <c r="P186" i="23"/>
  <c r="J187" i="23"/>
  <c r="L187" i="23"/>
  <c r="N187" i="23"/>
  <c r="P187" i="23"/>
  <c r="J171" i="23"/>
  <c r="L171" i="23"/>
  <c r="M176" i="23"/>
  <c r="N171" i="23"/>
  <c r="O176" i="23"/>
  <c r="P171" i="23"/>
  <c r="J172" i="23"/>
  <c r="L172" i="23"/>
  <c r="N172" i="23"/>
  <c r="P172" i="23"/>
  <c r="J173" i="23"/>
  <c r="L173" i="23"/>
  <c r="N173" i="23"/>
  <c r="O178" i="23"/>
  <c r="P173" i="23"/>
  <c r="J176" i="23"/>
  <c r="L176" i="23"/>
  <c r="N176" i="23"/>
  <c r="P176" i="23"/>
  <c r="J177" i="23"/>
  <c r="L177" i="23"/>
  <c r="N177" i="23"/>
  <c r="P177" i="23"/>
  <c r="J178" i="23"/>
  <c r="L178" i="23"/>
  <c r="N178" i="23"/>
  <c r="P178" i="23"/>
  <c r="J162" i="23"/>
  <c r="L162" i="23"/>
  <c r="N162" i="23"/>
  <c r="P162" i="23"/>
  <c r="J163" i="23"/>
  <c r="L163" i="23"/>
  <c r="N163" i="23"/>
  <c r="O168" i="23"/>
  <c r="P163" i="23"/>
  <c r="J164" i="23"/>
  <c r="L164" i="23"/>
  <c r="N164" i="23"/>
  <c r="O169" i="23"/>
  <c r="P164" i="23"/>
  <c r="J167" i="23"/>
  <c r="L167" i="23"/>
  <c r="N167" i="23"/>
  <c r="P167" i="23"/>
  <c r="J168" i="23"/>
  <c r="L168" i="23"/>
  <c r="N168" i="23"/>
  <c r="P168" i="23"/>
  <c r="J169" i="23"/>
  <c r="L169" i="23"/>
  <c r="N169" i="23"/>
  <c r="P169" i="23"/>
  <c r="J153" i="23"/>
  <c r="L153" i="23"/>
  <c r="N153" i="23"/>
  <c r="P153" i="23"/>
  <c r="J154" i="23"/>
  <c r="L154" i="23"/>
  <c r="N154" i="23"/>
  <c r="O159" i="23"/>
  <c r="P154" i="23"/>
  <c r="J155" i="23"/>
  <c r="L155" i="23"/>
  <c r="M160" i="23"/>
  <c r="N155" i="23"/>
  <c r="P155" i="23"/>
  <c r="J158" i="23"/>
  <c r="L158" i="23"/>
  <c r="N158" i="23"/>
  <c r="P158" i="23"/>
  <c r="J159" i="23"/>
  <c r="L159" i="23"/>
  <c r="N159" i="23"/>
  <c r="P159" i="23"/>
  <c r="J160" i="23"/>
  <c r="L160" i="23"/>
  <c r="N160" i="23"/>
  <c r="P160" i="23"/>
  <c r="E15" i="23" l="1" a="1"/>
  <c r="E15" i="23" s="1"/>
  <c r="F15" i="23" a="1"/>
  <c r="F15" i="23" s="1"/>
  <c r="E17" i="23" a="1"/>
  <c r="E17" i="23" s="1"/>
  <c r="D17" i="23" a="1"/>
  <c r="D17" i="23" s="1"/>
  <c r="D15" i="23" a="1"/>
  <c r="D15" i="23" s="1"/>
  <c r="F17" i="23" a="1"/>
  <c r="F17" i="23" s="1"/>
  <c r="H71" i="26"/>
  <c r="D71" i="26"/>
  <c r="E71" i="26"/>
  <c r="M287" i="23"/>
  <c r="I344" i="23"/>
  <c r="I317" i="23"/>
  <c r="M539" i="23"/>
  <c r="O422" i="23"/>
  <c r="I334" i="23"/>
  <c r="I486" i="23"/>
  <c r="I396" i="23"/>
  <c r="I290" i="23"/>
  <c r="O530" i="23"/>
  <c r="O503" i="23"/>
  <c r="I558" i="23"/>
  <c r="I550" i="23"/>
  <c r="K377" i="23"/>
  <c r="K491" i="23"/>
  <c r="K490" i="23" s="1"/>
  <c r="K521" i="23"/>
  <c r="O548" i="23"/>
  <c r="M530" i="23"/>
  <c r="M521" i="23"/>
  <c r="O557" i="23"/>
  <c r="K548" i="23"/>
  <c r="M503" i="23"/>
  <c r="I540" i="23"/>
  <c r="I351" i="23"/>
  <c r="I524" i="23"/>
  <c r="I505" i="23"/>
  <c r="I343" i="23"/>
  <c r="I560" i="23"/>
  <c r="I243" i="23"/>
  <c r="I506" i="23"/>
  <c r="I551" i="23"/>
  <c r="I549" i="23"/>
  <c r="M555" i="23"/>
  <c r="I555" i="23" s="1"/>
  <c r="I515" i="23"/>
  <c r="K248" i="23"/>
  <c r="K247" i="23" s="1"/>
  <c r="I407" i="23"/>
  <c r="I315" i="23"/>
  <c r="O512" i="23"/>
  <c r="I542" i="23"/>
  <c r="K341" i="23"/>
  <c r="I495" i="23"/>
  <c r="I308" i="23"/>
  <c r="I496" i="23"/>
  <c r="I559" i="23"/>
  <c r="O565" i="23"/>
  <c r="I565" i="23" s="1"/>
  <c r="K527" i="23"/>
  <c r="K526" i="23" s="1"/>
  <c r="I533" i="23"/>
  <c r="I477" i="23"/>
  <c r="I564" i="23"/>
  <c r="M320" i="23"/>
  <c r="M319" i="23" s="1"/>
  <c r="I479" i="23"/>
  <c r="K545" i="23"/>
  <c r="I528" i="23"/>
  <c r="K500" i="23"/>
  <c r="K499" i="23" s="1"/>
  <c r="I398" i="23"/>
  <c r="I513" i="23"/>
  <c r="M512" i="23"/>
  <c r="O521" i="23"/>
  <c r="I532" i="23"/>
  <c r="M557" i="23"/>
  <c r="I268" i="23"/>
  <c r="I304" i="23"/>
  <c r="I349" i="23"/>
  <c r="K364" i="23"/>
  <c r="K409" i="23"/>
  <c r="I478" i="23"/>
  <c r="I502" i="23"/>
  <c r="I519" i="23"/>
  <c r="I520" i="23"/>
  <c r="I529" i="23"/>
  <c r="I537" i="23"/>
  <c r="I538" i="23"/>
  <c r="O544" i="23"/>
  <c r="K546" i="23"/>
  <c r="I546" i="23" s="1"/>
  <c r="I541" i="23"/>
  <c r="K539" i="23"/>
  <c r="K562" i="23"/>
  <c r="K557" i="23"/>
  <c r="M563" i="23"/>
  <c r="O563" i="23"/>
  <c r="M548" i="23"/>
  <c r="O554" i="23"/>
  <c r="O553" i="23" s="1"/>
  <c r="K556" i="23"/>
  <c r="I556" i="23" s="1"/>
  <c r="M545" i="23"/>
  <c r="K547" i="23"/>
  <c r="I547" i="23" s="1"/>
  <c r="O539" i="23"/>
  <c r="K535" i="23"/>
  <c r="K530" i="23"/>
  <c r="O536" i="23"/>
  <c r="O535" i="23" s="1"/>
  <c r="I531" i="23"/>
  <c r="M536" i="23"/>
  <c r="I523" i="23"/>
  <c r="M527" i="23"/>
  <c r="I522" i="23"/>
  <c r="O527" i="23"/>
  <c r="O526" i="23" s="1"/>
  <c r="K517" i="23"/>
  <c r="I514" i="23"/>
  <c r="M518" i="23"/>
  <c r="K512" i="23"/>
  <c r="O518" i="23"/>
  <c r="O517" i="23" s="1"/>
  <c r="I492" i="23"/>
  <c r="I501" i="23"/>
  <c r="K323" i="23"/>
  <c r="I424" i="23"/>
  <c r="M269" i="23"/>
  <c r="M339" i="23"/>
  <c r="I339" i="23" s="1"/>
  <c r="I361" i="23"/>
  <c r="I289" i="23"/>
  <c r="I325" i="23"/>
  <c r="K449" i="23"/>
  <c r="I470" i="23"/>
  <c r="M483" i="23"/>
  <c r="I483" i="23" s="1"/>
  <c r="M476" i="23"/>
  <c r="I367" i="23"/>
  <c r="O386" i="23"/>
  <c r="O481" i="23"/>
  <c r="I452" i="23"/>
  <c r="O490" i="23"/>
  <c r="I493" i="23"/>
  <c r="I447" i="23"/>
  <c r="I342" i="23"/>
  <c r="I272" i="23"/>
  <c r="I376" i="23"/>
  <c r="K476" i="23"/>
  <c r="I488" i="23"/>
  <c r="I393" i="23"/>
  <c r="I425" i="23"/>
  <c r="K458" i="23"/>
  <c r="I475" i="23"/>
  <c r="M494" i="23"/>
  <c r="M332" i="23"/>
  <c r="K494" i="23"/>
  <c r="I258" i="23"/>
  <c r="I271" i="23"/>
  <c r="I307" i="23"/>
  <c r="K320" i="23"/>
  <c r="K359" i="23"/>
  <c r="I487" i="23"/>
  <c r="I267" i="23"/>
  <c r="K383" i="23"/>
  <c r="K382" i="23" s="1"/>
  <c r="I406" i="23"/>
  <c r="I416" i="23"/>
  <c r="O449" i="23"/>
  <c r="O494" i="23"/>
  <c r="I511" i="23"/>
  <c r="I510" i="23"/>
  <c r="K508" i="23"/>
  <c r="M509" i="23"/>
  <c r="O509" i="23"/>
  <c r="O508" i="23" s="1"/>
  <c r="I504" i="23"/>
  <c r="K503" i="23"/>
  <c r="M499" i="23"/>
  <c r="O499" i="23"/>
  <c r="I497" i="23"/>
  <c r="M490" i="23"/>
  <c r="K485" i="23"/>
  <c r="M485" i="23"/>
  <c r="O485" i="23"/>
  <c r="K484" i="23"/>
  <c r="I484" i="23" s="1"/>
  <c r="O476" i="23"/>
  <c r="M482" i="23"/>
  <c r="O260" i="23"/>
  <c r="O332" i="23"/>
  <c r="M368" i="23"/>
  <c r="I388" i="23"/>
  <c r="I442" i="23"/>
  <c r="M449" i="23"/>
  <c r="I357" i="23"/>
  <c r="I249" i="23"/>
  <c r="I321" i="23"/>
  <c r="I384" i="23"/>
  <c r="I438" i="23"/>
  <c r="K251" i="23"/>
  <c r="O274" i="23"/>
  <c r="K269" i="23"/>
  <c r="M278" i="23"/>
  <c r="I281" i="23"/>
  <c r="O287" i="23"/>
  <c r="I295" i="23"/>
  <c r="M296" i="23"/>
  <c r="I299" i="23"/>
  <c r="I330" i="23"/>
  <c r="I340" i="23"/>
  <c r="K356" i="23"/>
  <c r="I366" i="23"/>
  <c r="I405" i="23"/>
  <c r="I414" i="23"/>
  <c r="I423" i="23"/>
  <c r="O440" i="23"/>
  <c r="I461" i="23"/>
  <c r="O341" i="23"/>
  <c r="M350" i="23"/>
  <c r="I353" i="23"/>
  <c r="I370" i="23"/>
  <c r="K386" i="23"/>
  <c r="K440" i="23"/>
  <c r="K413" i="23"/>
  <c r="O458" i="23"/>
  <c r="M242" i="23"/>
  <c r="I245" i="23"/>
  <c r="M251" i="23"/>
  <c r="I276" i="23"/>
  <c r="I280" i="23"/>
  <c r="I294" i="23"/>
  <c r="I298" i="23"/>
  <c r="K305" i="23"/>
  <c r="M348" i="23"/>
  <c r="I348" i="23" s="1"/>
  <c r="I378" i="23"/>
  <c r="I380" i="23"/>
  <c r="I397" i="23"/>
  <c r="I415" i="23"/>
  <c r="I430" i="23"/>
  <c r="I434" i="23"/>
  <c r="I460" i="23"/>
  <c r="O467" i="23"/>
  <c r="O368" i="23"/>
  <c r="O278" i="23"/>
  <c r="K395" i="23"/>
  <c r="M312" i="23"/>
  <c r="I312" i="23" s="1"/>
  <c r="K332" i="23"/>
  <c r="O355" i="23"/>
  <c r="K350" i="23"/>
  <c r="I375" i="23"/>
  <c r="M411" i="23"/>
  <c r="M409" i="23" s="1"/>
  <c r="M429" i="23"/>
  <c r="I429" i="23" s="1"/>
  <c r="O247" i="23"/>
  <c r="I250" i="23"/>
  <c r="O251" i="23"/>
  <c r="I261" i="23"/>
  <c r="I285" i="23"/>
  <c r="I303" i="23"/>
  <c r="O319" i="23"/>
  <c r="K314" i="23"/>
  <c r="I326" i="23"/>
  <c r="M359" i="23"/>
  <c r="O377" i="23"/>
  <c r="I402" i="23"/>
  <c r="I420" i="23"/>
  <c r="O431" i="23"/>
  <c r="I439" i="23"/>
  <c r="I465" i="23"/>
  <c r="O301" i="23"/>
  <c r="M305" i="23"/>
  <c r="O395" i="23"/>
  <c r="O413" i="23"/>
  <c r="M467" i="23"/>
  <c r="I263" i="23"/>
  <c r="I333" i="23"/>
  <c r="M338" i="23"/>
  <c r="I352" i="23"/>
  <c r="K368" i="23"/>
  <c r="M386" i="23"/>
  <c r="O392" i="23"/>
  <c r="O391" i="23" s="1"/>
  <c r="I441" i="23"/>
  <c r="I474" i="23"/>
  <c r="I244" i="23"/>
  <c r="I253" i="23"/>
  <c r="M260" i="23"/>
  <c r="I316" i="23"/>
  <c r="O328" i="23"/>
  <c r="O359" i="23"/>
  <c r="I379" i="23"/>
  <c r="I433" i="23"/>
  <c r="I451" i="23"/>
  <c r="K472" i="23"/>
  <c r="I469" i="23"/>
  <c r="M473" i="23"/>
  <c r="K467" i="23"/>
  <c r="I468" i="23"/>
  <c r="O473" i="23"/>
  <c r="O472" i="23" s="1"/>
  <c r="M463" i="23"/>
  <c r="O464" i="23"/>
  <c r="O463" i="23" s="1"/>
  <c r="K466" i="23"/>
  <c r="I466" i="23" s="1"/>
  <c r="I459" i="23"/>
  <c r="M458" i="23"/>
  <c r="I457" i="23"/>
  <c r="O456" i="23"/>
  <c r="I456" i="23" s="1"/>
  <c r="O455" i="23"/>
  <c r="I450" i="23"/>
  <c r="K455" i="23"/>
  <c r="M455" i="23"/>
  <c r="M454" i="23" s="1"/>
  <c r="M445" i="23"/>
  <c r="K445" i="23"/>
  <c r="I443" i="23"/>
  <c r="I446" i="23"/>
  <c r="M440" i="23"/>
  <c r="O448" i="23"/>
  <c r="I448" i="23" s="1"/>
  <c r="M436" i="23"/>
  <c r="K436" i="23"/>
  <c r="M431" i="23"/>
  <c r="O437" i="23"/>
  <c r="O436" i="23" s="1"/>
  <c r="I432" i="23"/>
  <c r="K431" i="23"/>
  <c r="K427" i="23"/>
  <c r="M422" i="23"/>
  <c r="O428" i="23"/>
  <c r="O427" i="23" s="1"/>
  <c r="K422" i="23"/>
  <c r="M413" i="23"/>
  <c r="O419" i="23"/>
  <c r="O418" i="23" s="1"/>
  <c r="K421" i="23"/>
  <c r="I421" i="23" s="1"/>
  <c r="M419" i="23"/>
  <c r="I410" i="23"/>
  <c r="O409" i="23"/>
  <c r="I412" i="23"/>
  <c r="O404" i="23"/>
  <c r="K404" i="23"/>
  <c r="M404" i="23"/>
  <c r="M400" i="23"/>
  <c r="M395" i="23"/>
  <c r="O401" i="23"/>
  <c r="O400" i="23" s="1"/>
  <c r="K403" i="23"/>
  <c r="I403" i="23" s="1"/>
  <c r="I394" i="23"/>
  <c r="M391" i="23"/>
  <c r="K391" i="23"/>
  <c r="I389" i="23"/>
  <c r="I387" i="23"/>
  <c r="I385" i="23"/>
  <c r="M377" i="23"/>
  <c r="O383" i="23"/>
  <c r="O382" i="23" s="1"/>
  <c r="M383" i="23"/>
  <c r="K373" i="23"/>
  <c r="M373" i="23"/>
  <c r="O373" i="23"/>
  <c r="I371" i="23"/>
  <c r="I374" i="23"/>
  <c r="I369" i="23"/>
  <c r="M364" i="23"/>
  <c r="O364" i="23"/>
  <c r="I362" i="23"/>
  <c r="I365" i="23"/>
  <c r="I360" i="23"/>
  <c r="M356" i="23"/>
  <c r="K358" i="23"/>
  <c r="I358" i="23" s="1"/>
  <c r="O350" i="23"/>
  <c r="K346" i="23"/>
  <c r="M347" i="23"/>
  <c r="M341" i="23"/>
  <c r="O347" i="23"/>
  <c r="O346" i="23" s="1"/>
  <c r="K337" i="23"/>
  <c r="O337" i="23"/>
  <c r="I335" i="23"/>
  <c r="M328" i="23"/>
  <c r="I329" i="23"/>
  <c r="K331" i="23"/>
  <c r="I331" i="23" s="1"/>
  <c r="O323" i="23"/>
  <c r="I324" i="23"/>
  <c r="M323" i="23"/>
  <c r="K322" i="23"/>
  <c r="I322" i="23" s="1"/>
  <c r="O314" i="23"/>
  <c r="M314" i="23"/>
  <c r="O310" i="23"/>
  <c r="M311" i="23"/>
  <c r="K313" i="23"/>
  <c r="I313" i="23" s="1"/>
  <c r="O305" i="23"/>
  <c r="I306" i="23"/>
  <c r="K301" i="23"/>
  <c r="O296" i="23"/>
  <c r="I297" i="23"/>
  <c r="M302" i="23"/>
  <c r="K296" i="23"/>
  <c r="K292" i="23"/>
  <c r="I288" i="23"/>
  <c r="M293" i="23"/>
  <c r="O293" i="23"/>
  <c r="O292" i="23" s="1"/>
  <c r="K287" i="23"/>
  <c r="I286" i="23"/>
  <c r="K283" i="23"/>
  <c r="I279" i="23"/>
  <c r="M284" i="23"/>
  <c r="O284" i="23"/>
  <c r="O283" i="23" s="1"/>
  <c r="K278" i="23"/>
  <c r="K277" i="23"/>
  <c r="I277" i="23" s="1"/>
  <c r="O269" i="23"/>
  <c r="M275" i="23"/>
  <c r="I270" i="23"/>
  <c r="K265" i="23"/>
  <c r="I262" i="23"/>
  <c r="M266" i="23"/>
  <c r="K260" i="23"/>
  <c r="O266" i="23"/>
  <c r="O265" i="23" s="1"/>
  <c r="I259" i="23"/>
  <c r="M256" i="23"/>
  <c r="K256" i="23"/>
  <c r="O256" i="23"/>
  <c r="I254" i="23"/>
  <c r="I257" i="23"/>
  <c r="I252" i="23"/>
  <c r="K242" i="23"/>
  <c r="O242" i="23"/>
  <c r="M248" i="23"/>
  <c r="M188" i="23"/>
  <c r="I180" i="23"/>
  <c r="I205" i="23"/>
  <c r="I214" i="23"/>
  <c r="I230" i="23"/>
  <c r="I204" i="23"/>
  <c r="K197" i="23"/>
  <c r="K206" i="23"/>
  <c r="I208" i="23"/>
  <c r="I222" i="23"/>
  <c r="O220" i="23"/>
  <c r="I223" i="23"/>
  <c r="I235" i="23"/>
  <c r="K215" i="23"/>
  <c r="K203" i="23"/>
  <c r="K202" i="23" s="1"/>
  <c r="O238" i="23"/>
  <c r="O193" i="23"/>
  <c r="I199" i="23"/>
  <c r="K221" i="23"/>
  <c r="K220" i="23" s="1"/>
  <c r="I241" i="23"/>
  <c r="I196" i="23"/>
  <c r="I217" i="23"/>
  <c r="K233" i="23"/>
  <c r="M229" i="23"/>
  <c r="K224" i="23"/>
  <c r="O202" i="23"/>
  <c r="O211" i="23"/>
  <c r="M202" i="23"/>
  <c r="O229" i="23"/>
  <c r="I190" i="23"/>
  <c r="I232" i="23"/>
  <c r="K240" i="23"/>
  <c r="K238" i="23" s="1"/>
  <c r="K188" i="23"/>
  <c r="I226" i="23"/>
  <c r="I234" i="23"/>
  <c r="M238" i="23"/>
  <c r="I239" i="23"/>
  <c r="I236" i="23"/>
  <c r="O233" i="23"/>
  <c r="M233" i="23"/>
  <c r="I227" i="23"/>
  <c r="K231" i="23"/>
  <c r="I231" i="23" s="1"/>
  <c r="I225" i="23"/>
  <c r="O224" i="23"/>
  <c r="M224" i="23"/>
  <c r="M220" i="23"/>
  <c r="I218" i="23"/>
  <c r="O215" i="23"/>
  <c r="I216" i="23"/>
  <c r="M215" i="23"/>
  <c r="M211" i="23"/>
  <c r="I213" i="23"/>
  <c r="K212" i="23"/>
  <c r="I209" i="23"/>
  <c r="O206" i="23"/>
  <c r="M206" i="23"/>
  <c r="I207" i="23"/>
  <c r="I200" i="23"/>
  <c r="I198" i="23"/>
  <c r="O197" i="23"/>
  <c r="M197" i="23"/>
  <c r="K194" i="23"/>
  <c r="M195" i="23"/>
  <c r="M193" i="23" s="1"/>
  <c r="I191" i="23"/>
  <c r="O188" i="23"/>
  <c r="I189" i="23"/>
  <c r="I181" i="23"/>
  <c r="I187" i="23"/>
  <c r="K179" i="23"/>
  <c r="M184" i="23"/>
  <c r="I182" i="23"/>
  <c r="K186" i="23"/>
  <c r="I186" i="23" s="1"/>
  <c r="O185" i="23"/>
  <c r="O184" i="23" s="1"/>
  <c r="M179" i="23"/>
  <c r="O179" i="23"/>
  <c r="I177" i="23"/>
  <c r="O175" i="23"/>
  <c r="I173" i="23"/>
  <c r="M175" i="23"/>
  <c r="K170" i="23"/>
  <c r="I172" i="23"/>
  <c r="I171" i="23"/>
  <c r="O170" i="23"/>
  <c r="I176" i="23"/>
  <c r="K178" i="23"/>
  <c r="I178" i="23" s="1"/>
  <c r="M170" i="23"/>
  <c r="I168" i="23"/>
  <c r="O166" i="23"/>
  <c r="I169" i="23"/>
  <c r="M166" i="23"/>
  <c r="K166" i="23"/>
  <c r="I163" i="23"/>
  <c r="K161" i="23"/>
  <c r="I162" i="23"/>
  <c r="I167" i="23"/>
  <c r="O161" i="23"/>
  <c r="I164" i="23"/>
  <c r="M161" i="23"/>
  <c r="I154" i="23"/>
  <c r="I159" i="23"/>
  <c r="I155" i="23"/>
  <c r="M157" i="23"/>
  <c r="K152" i="23"/>
  <c r="O157" i="23"/>
  <c r="I153" i="23"/>
  <c r="I158" i="23"/>
  <c r="O152" i="23"/>
  <c r="K160" i="23"/>
  <c r="I160" i="23" s="1"/>
  <c r="M152" i="23"/>
  <c r="I500" i="23" l="1"/>
  <c r="I499" i="23" s="1"/>
  <c r="I485" i="23"/>
  <c r="M553" i="23"/>
  <c r="O562" i="23"/>
  <c r="I341" i="23"/>
  <c r="I503" i="23"/>
  <c r="I557" i="23"/>
  <c r="I548" i="23"/>
  <c r="I491" i="23"/>
  <c r="I490" i="23" s="1"/>
  <c r="I411" i="23"/>
  <c r="I539" i="23"/>
  <c r="I314" i="23"/>
  <c r="I476" i="23"/>
  <c r="I449" i="23"/>
  <c r="I512" i="23"/>
  <c r="I494" i="23"/>
  <c r="I530" i="23"/>
  <c r="I320" i="23"/>
  <c r="I319" i="23" s="1"/>
  <c r="I395" i="23"/>
  <c r="I242" i="23"/>
  <c r="I278" i="23"/>
  <c r="I323" i="23"/>
  <c r="I332" i="23"/>
  <c r="I350" i="23"/>
  <c r="I197" i="23"/>
  <c r="I404" i="23"/>
  <c r="M427" i="23"/>
  <c r="I422" i="23"/>
  <c r="O454" i="23"/>
  <c r="I521" i="23"/>
  <c r="M562" i="23"/>
  <c r="I563" i="23"/>
  <c r="I562" i="23" s="1"/>
  <c r="K553" i="23"/>
  <c r="I554" i="23"/>
  <c r="I553" i="23" s="1"/>
  <c r="I545" i="23"/>
  <c r="I544" i="23" s="1"/>
  <c r="M544" i="23"/>
  <c r="K544" i="23"/>
  <c r="M535" i="23"/>
  <c r="I536" i="23"/>
  <c r="I535" i="23" s="1"/>
  <c r="I527" i="23"/>
  <c r="I526" i="23" s="1"/>
  <c r="M526" i="23"/>
  <c r="M517" i="23"/>
  <c r="I518" i="23"/>
  <c r="I517" i="23" s="1"/>
  <c r="O445" i="23"/>
  <c r="I392" i="23"/>
  <c r="I391" i="23" s="1"/>
  <c r="M337" i="23"/>
  <c r="I269" i="23"/>
  <c r="I373" i="23"/>
  <c r="I287" i="23"/>
  <c r="I431" i="23"/>
  <c r="I467" i="23"/>
  <c r="I305" i="23"/>
  <c r="M508" i="23"/>
  <c r="I509" i="23"/>
  <c r="I508" i="23" s="1"/>
  <c r="M481" i="23"/>
  <c r="I482" i="23"/>
  <c r="I481" i="23" s="1"/>
  <c r="K481" i="23"/>
  <c r="I409" i="23"/>
  <c r="I221" i="23"/>
  <c r="I220" i="23" s="1"/>
  <c r="I260" i="23"/>
  <c r="I251" i="23"/>
  <c r="I338" i="23"/>
  <c r="I337" i="23" s="1"/>
  <c r="I359" i="23"/>
  <c r="I188" i="23"/>
  <c r="I256" i="23"/>
  <c r="I364" i="23"/>
  <c r="I458" i="23"/>
  <c r="I413" i="23"/>
  <c r="I386" i="23"/>
  <c r="I440" i="23"/>
  <c r="I377" i="23"/>
  <c r="I296" i="23"/>
  <c r="I368" i="23"/>
  <c r="M472" i="23"/>
  <c r="I473" i="23"/>
  <c r="I472" i="23" s="1"/>
  <c r="K463" i="23"/>
  <c r="I464" i="23"/>
  <c r="I463" i="23" s="1"/>
  <c r="K454" i="23"/>
  <c r="I455" i="23"/>
  <c r="I454" i="23" s="1"/>
  <c r="I445" i="23"/>
  <c r="I437" i="23"/>
  <c r="I436" i="23" s="1"/>
  <c r="I428" i="23"/>
  <c r="I427" i="23" s="1"/>
  <c r="M418" i="23"/>
  <c r="I419" i="23"/>
  <c r="I418" i="23" s="1"/>
  <c r="K418" i="23"/>
  <c r="K400" i="23"/>
  <c r="I401" i="23"/>
  <c r="I400" i="23" s="1"/>
  <c r="M382" i="23"/>
  <c r="I383" i="23"/>
  <c r="I382" i="23" s="1"/>
  <c r="M355" i="23"/>
  <c r="I356" i="23"/>
  <c r="I355" i="23" s="1"/>
  <c r="K355" i="23"/>
  <c r="M346" i="23"/>
  <c r="I347" i="23"/>
  <c r="I346" i="23" s="1"/>
  <c r="I328" i="23"/>
  <c r="K328" i="23"/>
  <c r="K319" i="23"/>
  <c r="M310" i="23"/>
  <c r="I311" i="23"/>
  <c r="I310" i="23" s="1"/>
  <c r="K310" i="23"/>
  <c r="M301" i="23"/>
  <c r="I302" i="23"/>
  <c r="I301" i="23" s="1"/>
  <c r="I293" i="23"/>
  <c r="I292" i="23" s="1"/>
  <c r="M292" i="23"/>
  <c r="M283" i="23"/>
  <c r="I284" i="23"/>
  <c r="I283" i="23" s="1"/>
  <c r="M274" i="23"/>
  <c r="I275" i="23"/>
  <c r="I274" i="23" s="1"/>
  <c r="K274" i="23"/>
  <c r="I266" i="23"/>
  <c r="I265" i="23" s="1"/>
  <c r="M265" i="23"/>
  <c r="M247" i="23"/>
  <c r="I248" i="23"/>
  <c r="I247" i="23" s="1"/>
  <c r="I179" i="23"/>
  <c r="I203" i="23"/>
  <c r="I202" i="23" s="1"/>
  <c r="I206" i="23"/>
  <c r="I229" i="23"/>
  <c r="I215" i="23"/>
  <c r="I233" i="23"/>
  <c r="I224" i="23"/>
  <c r="K229" i="23"/>
  <c r="I240" i="23"/>
  <c r="I238" i="23" s="1"/>
  <c r="K211" i="23"/>
  <c r="I212" i="23"/>
  <c r="I211" i="23" s="1"/>
  <c r="K193" i="23"/>
  <c r="I194" i="23"/>
  <c r="I195" i="23"/>
  <c r="I185" i="23"/>
  <c r="I184" i="23" s="1"/>
  <c r="K184" i="23"/>
  <c r="I170" i="23"/>
  <c r="I166" i="23"/>
  <c r="I152" i="23"/>
  <c r="I175" i="23"/>
  <c r="K175" i="23"/>
  <c r="I161" i="23"/>
  <c r="I157" i="23"/>
  <c r="K157" i="23"/>
  <c r="I193" i="23" l="1"/>
  <c r="Y116" i="10" l="1"/>
  <c r="X116" i="10"/>
  <c r="W116" i="10"/>
  <c r="AE113" i="10"/>
  <c r="AC113" i="10"/>
  <c r="AA113" i="10"/>
  <c r="Y113" i="10"/>
  <c r="W113" i="10"/>
  <c r="AE137" i="10"/>
  <c r="AD137" i="10"/>
  <c r="AC137" i="10"/>
  <c r="AB137" i="10"/>
  <c r="AA137" i="10"/>
  <c r="Z137" i="10"/>
  <c r="Y137" i="10"/>
  <c r="X137" i="10"/>
  <c r="W137" i="10"/>
  <c r="AE134" i="10"/>
  <c r="AD134" i="10"/>
  <c r="AC134" i="10"/>
  <c r="AB134" i="10"/>
  <c r="AA134" i="10"/>
  <c r="Z134" i="10"/>
  <c r="Y134" i="10"/>
  <c r="X134" i="10"/>
  <c r="W134" i="10"/>
  <c r="AE131" i="10"/>
  <c r="AE122" i="10"/>
  <c r="AD131" i="10"/>
  <c r="AD122" i="10"/>
  <c r="AC122" i="10"/>
  <c r="AB122" i="10"/>
  <c r="AC131" i="10"/>
  <c r="AA122" i="10"/>
  <c r="AB131" i="10"/>
  <c r="Z122" i="10"/>
  <c r="Y122" i="10"/>
  <c r="AA131" i="10"/>
  <c r="X122" i="10"/>
  <c r="W122" i="10"/>
  <c r="Z131" i="10"/>
  <c r="Y131" i="10"/>
  <c r="X131" i="10"/>
  <c r="AE119" i="10"/>
  <c r="AD119" i="10"/>
  <c r="AC119" i="10"/>
  <c r="W131" i="10"/>
  <c r="AB119" i="10"/>
  <c r="AA119" i="10"/>
  <c r="Z119" i="10"/>
  <c r="Y119" i="10"/>
  <c r="X119" i="10"/>
  <c r="W119" i="10"/>
  <c r="AE116" i="10"/>
  <c r="AE128" i="10"/>
  <c r="AD128" i="10"/>
  <c r="AC128" i="10"/>
  <c r="AB128" i="10"/>
  <c r="AA128" i="10"/>
  <c r="Y128" i="10"/>
  <c r="X128" i="10"/>
  <c r="AD116" i="10"/>
  <c r="AC116" i="10"/>
  <c r="AB116" i="10"/>
  <c r="AA116" i="10"/>
  <c r="Z116" i="10"/>
  <c r="X94" i="10"/>
  <c r="Y94" i="10"/>
  <c r="Z94" i="10"/>
  <c r="AA94" i="10"/>
  <c r="AB94" i="10"/>
  <c r="AC94" i="10"/>
  <c r="AD94" i="10"/>
  <c r="AE94" i="10"/>
  <c r="W94" i="10"/>
  <c r="AA95" i="10" l="1"/>
  <c r="AC95" i="10"/>
  <c r="AD95" i="10"/>
  <c r="AE95" i="10"/>
  <c r="Z95" i="10"/>
  <c r="AB95" i="10"/>
  <c r="AB113" i="10"/>
  <c r="Z113" i="10"/>
  <c r="X113" i="10"/>
  <c r="W128" i="10"/>
  <c r="Z128" i="10"/>
  <c r="AD113" i="10"/>
  <c r="AE98" i="10" l="1"/>
  <c r="AC98" i="10"/>
  <c r="AA98" i="10"/>
  <c r="AB98" i="10"/>
  <c r="AD98" i="10"/>
  <c r="Y107" i="10"/>
  <c r="X107" i="10"/>
  <c r="W107" i="10"/>
  <c r="Y104" i="10"/>
  <c r="X104" i="10"/>
  <c r="W104" i="10"/>
  <c r="Z98" i="10"/>
  <c r="AE107" i="10"/>
  <c r="AD107" i="10"/>
  <c r="AC107" i="10"/>
  <c r="AB107" i="10"/>
  <c r="AA107" i="10"/>
  <c r="Z107" i="10"/>
  <c r="AE104" i="10"/>
  <c r="AD104" i="10"/>
  <c r="AC104" i="10"/>
  <c r="AB104" i="10"/>
  <c r="AA104" i="10"/>
  <c r="Z104" i="10"/>
  <c r="AE101" i="10"/>
  <c r="AD101" i="10"/>
  <c r="AC101" i="10"/>
  <c r="AB101" i="10"/>
  <c r="AA101" i="10"/>
  <c r="Z101" i="10"/>
  <c r="E23" i="23" l="1"/>
  <c r="D5" i="22" s="1"/>
  <c r="F24" i="23"/>
  <c r="E6" i="22" s="1"/>
  <c r="D25" i="23"/>
  <c r="C7" i="22" s="1"/>
  <c r="E25" i="23"/>
  <c r="D7" i="22" s="1"/>
  <c r="F25" i="23"/>
  <c r="E7" i="22" s="1"/>
  <c r="E24" i="23"/>
  <c r="D6" i="22" s="1"/>
  <c r="E26" i="23"/>
  <c r="D8" i="22" s="1"/>
  <c r="Y101" i="10"/>
  <c r="Y95" i="10"/>
  <c r="F26" i="23"/>
  <c r="E8" i="22" s="1"/>
  <c r="X101" i="10"/>
  <c r="K132" i="23" s="1"/>
  <c r="X95" i="10"/>
  <c r="D26" i="23"/>
  <c r="C8" i="22" s="1"/>
  <c r="W101" i="10"/>
  <c r="W95" i="10"/>
  <c r="F23" i="23"/>
  <c r="E5" i="22" s="1"/>
  <c r="C6" i="26"/>
  <c r="C36" i="26"/>
  <c r="D20" i="26"/>
  <c r="E20" i="26"/>
  <c r="C20" i="26"/>
  <c r="D6" i="26"/>
  <c r="F6" i="26" s="1"/>
  <c r="E6" i="26"/>
  <c r="Y98" i="10"/>
  <c r="X98" i="10"/>
  <c r="W98" i="10"/>
  <c r="J144" i="23"/>
  <c r="K149" i="23"/>
  <c r="L144" i="23"/>
  <c r="M149" i="23"/>
  <c r="N144" i="23"/>
  <c r="O149" i="23"/>
  <c r="P144" i="23"/>
  <c r="J145" i="23"/>
  <c r="K150" i="23"/>
  <c r="L145" i="23"/>
  <c r="M150" i="23"/>
  <c r="N145" i="23"/>
  <c r="O150" i="23"/>
  <c r="P145" i="23"/>
  <c r="J146" i="23"/>
  <c r="K151" i="23"/>
  <c r="L146" i="23"/>
  <c r="M151" i="23"/>
  <c r="N146" i="23"/>
  <c r="O151" i="23"/>
  <c r="P146" i="23"/>
  <c r="J149" i="23"/>
  <c r="L149" i="23"/>
  <c r="N149" i="23"/>
  <c r="P149" i="23"/>
  <c r="J150" i="23"/>
  <c r="L150" i="23"/>
  <c r="N150" i="23"/>
  <c r="P150" i="23"/>
  <c r="J151" i="23"/>
  <c r="L151" i="23"/>
  <c r="N151" i="23"/>
  <c r="P151" i="23"/>
  <c r="J135" i="23"/>
  <c r="L135" i="23"/>
  <c r="M140" i="23"/>
  <c r="N135" i="23"/>
  <c r="O140" i="23"/>
  <c r="P135" i="23"/>
  <c r="J136" i="23"/>
  <c r="K141" i="23"/>
  <c r="L136" i="23"/>
  <c r="M141" i="23"/>
  <c r="N136" i="23"/>
  <c r="O141" i="23"/>
  <c r="P136" i="23"/>
  <c r="J137" i="23"/>
  <c r="K142" i="23"/>
  <c r="L137" i="23"/>
  <c r="M142" i="23"/>
  <c r="N137" i="23"/>
  <c r="O142" i="23"/>
  <c r="P137" i="23"/>
  <c r="J140" i="23"/>
  <c r="L140" i="23"/>
  <c r="N140" i="23"/>
  <c r="P140" i="23"/>
  <c r="J141" i="23"/>
  <c r="L141" i="23"/>
  <c r="N141" i="23"/>
  <c r="P141" i="23"/>
  <c r="J142" i="23"/>
  <c r="L142" i="23"/>
  <c r="N142" i="23"/>
  <c r="P142" i="23"/>
  <c r="J126" i="23"/>
  <c r="L126" i="23"/>
  <c r="N126" i="23"/>
  <c r="P126" i="23"/>
  <c r="J127" i="23"/>
  <c r="L127" i="23"/>
  <c r="M132" i="23"/>
  <c r="N127" i="23"/>
  <c r="O132" i="23"/>
  <c r="P127" i="23"/>
  <c r="J128" i="23"/>
  <c r="K133" i="23"/>
  <c r="L128" i="23"/>
  <c r="N128" i="23"/>
  <c r="O133" i="23"/>
  <c r="P128" i="23"/>
  <c r="J131" i="23"/>
  <c r="L131" i="23"/>
  <c r="N131" i="23"/>
  <c r="P131" i="23"/>
  <c r="J132" i="23"/>
  <c r="L132" i="23"/>
  <c r="N132" i="23"/>
  <c r="P132" i="23"/>
  <c r="J133" i="23"/>
  <c r="L133" i="23"/>
  <c r="N133" i="23"/>
  <c r="P133" i="23"/>
  <c r="J117" i="23"/>
  <c r="K122" i="23"/>
  <c r="L117" i="23"/>
  <c r="M122" i="23"/>
  <c r="N117" i="23"/>
  <c r="O122" i="23"/>
  <c r="P117" i="23"/>
  <c r="J118" i="23"/>
  <c r="L118" i="23"/>
  <c r="M123" i="23"/>
  <c r="N118" i="23"/>
  <c r="O123" i="23"/>
  <c r="P118" i="23"/>
  <c r="J119" i="23"/>
  <c r="K124" i="23"/>
  <c r="L119" i="23"/>
  <c r="M124" i="23"/>
  <c r="N119" i="23"/>
  <c r="O124" i="23"/>
  <c r="P119" i="23"/>
  <c r="J122" i="23"/>
  <c r="L122" i="23"/>
  <c r="N122" i="23"/>
  <c r="P122" i="23"/>
  <c r="J123" i="23"/>
  <c r="L123" i="23"/>
  <c r="N123" i="23"/>
  <c r="P123" i="23"/>
  <c r="J124" i="23"/>
  <c r="L124" i="23"/>
  <c r="N124" i="23"/>
  <c r="P124" i="23"/>
  <c r="J108" i="23"/>
  <c r="L108" i="23"/>
  <c r="M113" i="23"/>
  <c r="N108" i="23"/>
  <c r="O113" i="23"/>
  <c r="P108" i="23"/>
  <c r="J109" i="23"/>
  <c r="K114" i="23"/>
  <c r="L109" i="23"/>
  <c r="M114" i="23"/>
  <c r="N109" i="23"/>
  <c r="O114" i="23"/>
  <c r="P109" i="23"/>
  <c r="J110" i="23"/>
  <c r="L110" i="23"/>
  <c r="M115" i="23"/>
  <c r="N110" i="23"/>
  <c r="O115" i="23"/>
  <c r="P110" i="23"/>
  <c r="J113" i="23"/>
  <c r="L113" i="23"/>
  <c r="N113" i="23"/>
  <c r="P113" i="23"/>
  <c r="J114" i="23"/>
  <c r="L114" i="23"/>
  <c r="N114" i="23"/>
  <c r="P114" i="23"/>
  <c r="J115" i="23"/>
  <c r="L115" i="23"/>
  <c r="N115" i="23"/>
  <c r="P115" i="23"/>
  <c r="J99" i="23"/>
  <c r="K104" i="23"/>
  <c r="L99" i="23"/>
  <c r="M104" i="23"/>
  <c r="N99" i="23"/>
  <c r="O104" i="23"/>
  <c r="P99" i="23"/>
  <c r="J100" i="23"/>
  <c r="K105" i="23"/>
  <c r="L100" i="23"/>
  <c r="M105" i="23"/>
  <c r="N100" i="23"/>
  <c r="O105" i="23"/>
  <c r="P100" i="23"/>
  <c r="J101" i="23"/>
  <c r="K106" i="23"/>
  <c r="L101" i="23"/>
  <c r="M106" i="23"/>
  <c r="N101" i="23"/>
  <c r="O106" i="23"/>
  <c r="P101" i="23"/>
  <c r="J104" i="23"/>
  <c r="L104" i="23"/>
  <c r="N104" i="23"/>
  <c r="P104" i="23"/>
  <c r="J105" i="23"/>
  <c r="L105" i="23"/>
  <c r="N105" i="23"/>
  <c r="P105" i="23"/>
  <c r="J106" i="23"/>
  <c r="L106" i="23"/>
  <c r="N106" i="23"/>
  <c r="P106" i="23"/>
  <c r="J90" i="23"/>
  <c r="L90" i="23"/>
  <c r="M95" i="23"/>
  <c r="N90" i="23"/>
  <c r="O95" i="23"/>
  <c r="P90" i="23"/>
  <c r="J91" i="23"/>
  <c r="L91" i="23"/>
  <c r="M96" i="23"/>
  <c r="N91" i="23"/>
  <c r="O96" i="23"/>
  <c r="P91" i="23"/>
  <c r="J92" i="23"/>
  <c r="K97" i="23"/>
  <c r="L92" i="23"/>
  <c r="M97" i="23"/>
  <c r="N92" i="23"/>
  <c r="O97" i="23"/>
  <c r="P92" i="23"/>
  <c r="J95" i="23"/>
  <c r="L95" i="23"/>
  <c r="N95" i="23"/>
  <c r="P95" i="23"/>
  <c r="J96" i="23"/>
  <c r="L96" i="23"/>
  <c r="N96" i="23"/>
  <c r="P96" i="23"/>
  <c r="J97" i="23"/>
  <c r="L97" i="23"/>
  <c r="N97" i="23"/>
  <c r="P97" i="23"/>
  <c r="K86" i="23"/>
  <c r="J81" i="23"/>
  <c r="L81" i="23"/>
  <c r="M86" i="23"/>
  <c r="N81" i="23"/>
  <c r="O86" i="23"/>
  <c r="P81" i="23"/>
  <c r="J82" i="23"/>
  <c r="L82" i="23"/>
  <c r="M87" i="23"/>
  <c r="N82" i="23"/>
  <c r="O87" i="23"/>
  <c r="P82" i="23"/>
  <c r="J83" i="23"/>
  <c r="L83" i="23"/>
  <c r="M88" i="23"/>
  <c r="N83" i="23"/>
  <c r="O88" i="23"/>
  <c r="P83" i="23"/>
  <c r="J86" i="23"/>
  <c r="L86" i="23"/>
  <c r="N86" i="23"/>
  <c r="P86" i="23"/>
  <c r="J87" i="23"/>
  <c r="L87" i="23"/>
  <c r="N87" i="23"/>
  <c r="P87" i="23"/>
  <c r="J88" i="23"/>
  <c r="L88" i="23"/>
  <c r="N88" i="23"/>
  <c r="P88" i="23"/>
  <c r="J72" i="23"/>
  <c r="L72" i="23"/>
  <c r="M77" i="23"/>
  <c r="N72" i="23"/>
  <c r="O77" i="23"/>
  <c r="P72" i="23"/>
  <c r="J73" i="23"/>
  <c r="L73" i="23"/>
  <c r="M78" i="23"/>
  <c r="N73" i="23"/>
  <c r="O78" i="23"/>
  <c r="P73" i="23"/>
  <c r="J74" i="23"/>
  <c r="L74" i="23"/>
  <c r="M79" i="23"/>
  <c r="N74" i="23"/>
  <c r="P74" i="23"/>
  <c r="J77" i="23"/>
  <c r="L77" i="23"/>
  <c r="N77" i="23"/>
  <c r="P77" i="23"/>
  <c r="J78" i="23"/>
  <c r="L78" i="23"/>
  <c r="N78" i="23"/>
  <c r="P78" i="23"/>
  <c r="J79" i="23"/>
  <c r="L79" i="23"/>
  <c r="N79" i="23"/>
  <c r="P79" i="23"/>
  <c r="E14" i="23"/>
  <c r="F14" i="23"/>
  <c r="C15" i="23"/>
  <c r="C17" i="23"/>
  <c r="D9" i="22" l="1"/>
  <c r="B8" i="22"/>
  <c r="F20" i="26"/>
  <c r="E9" i="22"/>
  <c r="B7" i="22"/>
  <c r="I150" i="23"/>
  <c r="C25" i="23"/>
  <c r="D24" i="23"/>
  <c r="K131" i="23"/>
  <c r="K130" i="23" s="1"/>
  <c r="E22" i="23"/>
  <c r="C26" i="23"/>
  <c r="F22" i="23"/>
  <c r="D23" i="23"/>
  <c r="C5" i="22" s="1"/>
  <c r="K134" i="23"/>
  <c r="I145" i="23"/>
  <c r="I128" i="23"/>
  <c r="O148" i="23"/>
  <c r="M143" i="23"/>
  <c r="K148" i="23"/>
  <c r="K143" i="23"/>
  <c r="I151" i="23"/>
  <c r="M148" i="23"/>
  <c r="I142" i="23"/>
  <c r="I149" i="23"/>
  <c r="I127" i="23"/>
  <c r="K140" i="23"/>
  <c r="K139" i="23" s="1"/>
  <c r="I144" i="23"/>
  <c r="I146" i="23"/>
  <c r="O125" i="23"/>
  <c r="I136" i="23"/>
  <c r="O143" i="23"/>
  <c r="O139" i="23"/>
  <c r="I141" i="23"/>
  <c r="M139" i="23"/>
  <c r="I135" i="23"/>
  <c r="O134" i="23"/>
  <c r="I137" i="23"/>
  <c r="M134" i="23"/>
  <c r="O131" i="23"/>
  <c r="O130" i="23" s="1"/>
  <c r="I132" i="23"/>
  <c r="M125" i="23"/>
  <c r="M131" i="23"/>
  <c r="M133" i="23"/>
  <c r="I133" i="23" s="1"/>
  <c r="I118" i="23"/>
  <c r="K116" i="23"/>
  <c r="O121" i="23"/>
  <c r="I124" i="23"/>
  <c r="M121" i="23"/>
  <c r="I119" i="23"/>
  <c r="K123" i="23"/>
  <c r="I123" i="23" s="1"/>
  <c r="I122" i="23"/>
  <c r="I117" i="23"/>
  <c r="M116" i="23"/>
  <c r="O116" i="23"/>
  <c r="I114" i="23"/>
  <c r="I86" i="23"/>
  <c r="K107" i="23"/>
  <c r="K103" i="23"/>
  <c r="I110" i="23"/>
  <c r="K113" i="23"/>
  <c r="I113" i="23" s="1"/>
  <c r="O112" i="23"/>
  <c r="M112" i="23"/>
  <c r="I109" i="23"/>
  <c r="I108" i="23"/>
  <c r="O107" i="23"/>
  <c r="K115" i="23"/>
  <c r="I115" i="23" s="1"/>
  <c r="M107" i="23"/>
  <c r="O103" i="23"/>
  <c r="I105" i="23"/>
  <c r="I100" i="23"/>
  <c r="M103" i="23"/>
  <c r="I106" i="23"/>
  <c r="K98" i="23"/>
  <c r="I101" i="23"/>
  <c r="O98" i="23"/>
  <c r="M98" i="23"/>
  <c r="I99" i="23"/>
  <c r="I104" i="23"/>
  <c r="O94" i="23"/>
  <c r="I97" i="23"/>
  <c r="I90" i="23"/>
  <c r="I81" i="23"/>
  <c r="M94" i="23"/>
  <c r="K95" i="23"/>
  <c r="I92" i="23"/>
  <c r="O89" i="23"/>
  <c r="M89" i="23"/>
  <c r="K71" i="23"/>
  <c r="O85" i="23"/>
  <c r="M71" i="23"/>
  <c r="M85" i="23"/>
  <c r="K77" i="23"/>
  <c r="I77" i="23" s="1"/>
  <c r="I73" i="23"/>
  <c r="O71" i="23"/>
  <c r="K78" i="23"/>
  <c r="I78" i="23" s="1"/>
  <c r="O80" i="23"/>
  <c r="M80" i="23"/>
  <c r="O79" i="23"/>
  <c r="O76" i="23" s="1"/>
  <c r="I74" i="23"/>
  <c r="K79" i="23"/>
  <c r="M76" i="23"/>
  <c r="I72" i="23"/>
  <c r="D14" i="23" l="1"/>
  <c r="C14" i="23" s="1"/>
  <c r="C16" i="23"/>
  <c r="B5" i="22"/>
  <c r="C24" i="23"/>
  <c r="C6" i="22"/>
  <c r="B6" i="22" s="1"/>
  <c r="I126" i="23"/>
  <c r="I125" i="23" s="1"/>
  <c r="I143" i="23"/>
  <c r="I116" i="23"/>
  <c r="D22" i="23"/>
  <c r="C22" i="23" s="1"/>
  <c r="K125" i="23"/>
  <c r="I131" i="23"/>
  <c r="I130" i="23" s="1"/>
  <c r="C23" i="23"/>
  <c r="I140" i="23"/>
  <c r="I139" i="23" s="1"/>
  <c r="I121" i="23"/>
  <c r="I148" i="23"/>
  <c r="I98" i="23"/>
  <c r="I79" i="23"/>
  <c r="I76" i="23" s="1"/>
  <c r="I107" i="23"/>
  <c r="I134" i="23"/>
  <c r="M130" i="23"/>
  <c r="I112" i="23"/>
  <c r="K121" i="23"/>
  <c r="I103" i="23"/>
  <c r="K112" i="23"/>
  <c r="I95" i="23"/>
  <c r="K76" i="23"/>
  <c r="I71"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Q37" i="10"/>
  <c r="R37" i="10"/>
  <c r="S37" i="10"/>
  <c r="T37" i="10"/>
  <c r="U37" i="10"/>
  <c r="Q38" i="10"/>
  <c r="U38" i="10"/>
  <c r="Q39" i="10"/>
  <c r="S39" i="10"/>
  <c r="U39" i="10"/>
  <c r="Q40" i="10"/>
  <c r="R40" i="10"/>
  <c r="S40" i="10"/>
  <c r="T40" i="10"/>
  <c r="U40" i="10"/>
  <c r="Q41" i="10"/>
  <c r="R41" i="10"/>
  <c r="S41" i="10"/>
  <c r="T41" i="10"/>
  <c r="U41" i="10"/>
  <c r="Q42" i="10"/>
  <c r="R42" i="10"/>
  <c r="S42" i="10"/>
  <c r="T42" i="10"/>
  <c r="U42" i="10"/>
  <c r="Q44" i="10"/>
  <c r="R44" i="10"/>
  <c r="S44" i="10"/>
  <c r="T44" i="10"/>
  <c r="Q46" i="10"/>
  <c r="R46" i="10"/>
  <c r="S46" i="10"/>
  <c r="T46" i="10"/>
  <c r="U46" i="10"/>
  <c r="Q47" i="10"/>
  <c r="R47" i="10"/>
  <c r="S47" i="10"/>
  <c r="T47" i="10"/>
  <c r="U47" i="10"/>
  <c r="R49" i="10"/>
  <c r="S49" i="10"/>
  <c r="T49" i="10"/>
  <c r="U49" i="10"/>
  <c r="Q51" i="10"/>
  <c r="R51" i="10"/>
  <c r="S51" i="10"/>
  <c r="T51" i="10"/>
  <c r="Q52" i="10"/>
  <c r="R52" i="10"/>
  <c r="S52" i="10"/>
  <c r="T52" i="10"/>
  <c r="U52" i="10"/>
  <c r="Q53" i="10"/>
  <c r="R53" i="10"/>
  <c r="S53" i="10"/>
  <c r="T53" i="10"/>
  <c r="U53" i="10"/>
  <c r="Q55" i="10"/>
  <c r="R55" i="10"/>
  <c r="S55" i="10"/>
  <c r="T55" i="10"/>
  <c r="R56" i="10"/>
  <c r="S56" i="10"/>
  <c r="T56" i="10"/>
  <c r="U56" i="10"/>
  <c r="Q58" i="10"/>
  <c r="R58" i="10"/>
  <c r="S58" i="10"/>
  <c r="T58" i="10"/>
  <c r="U58" i="10"/>
  <c r="Q62" i="10"/>
  <c r="Q63" i="10"/>
  <c r="R63" i="10"/>
  <c r="S63" i="10"/>
  <c r="T63" i="10"/>
  <c r="U63" i="10"/>
  <c r="Q64" i="10"/>
  <c r="R64" i="10"/>
  <c r="S64" i="10"/>
  <c r="T64" i="10"/>
  <c r="U64" i="10"/>
  <c r="R65" i="10"/>
  <c r="S65" i="10"/>
  <c r="E8" i="10" s="1"/>
  <c r="T65" i="10"/>
  <c r="U65" i="10"/>
  <c r="Q66" i="10"/>
  <c r="R66" i="10"/>
  <c r="S66" i="10"/>
  <c r="T66" i="10"/>
  <c r="U66" i="10"/>
  <c r="Q67" i="10"/>
  <c r="R67" i="10"/>
  <c r="S67" i="10"/>
  <c r="T67" i="10"/>
  <c r="U67" i="10"/>
  <c r="Q68" i="10"/>
  <c r="R68" i="10"/>
  <c r="S68" i="10"/>
  <c r="T68" i="10"/>
  <c r="U68" i="10"/>
  <c r="Q69" i="10"/>
  <c r="R69" i="10"/>
  <c r="S69" i="10"/>
  <c r="T69" i="10"/>
  <c r="U69" i="10"/>
  <c r="Q72" i="10"/>
  <c r="R72" i="10"/>
  <c r="S72" i="10"/>
  <c r="T72" i="10"/>
  <c r="U72" i="10"/>
  <c r="Q73" i="10"/>
  <c r="R73" i="10"/>
  <c r="S73" i="10"/>
  <c r="T73" i="10"/>
  <c r="U73" i="10"/>
  <c r="Q74" i="10"/>
  <c r="R74" i="10"/>
  <c r="S74" i="10"/>
  <c r="T74" i="10"/>
  <c r="U74" i="10"/>
  <c r="Q75" i="10"/>
  <c r="R75" i="10"/>
  <c r="S75" i="10"/>
  <c r="T75" i="10"/>
  <c r="U75" i="10"/>
  <c r="Q76" i="10"/>
  <c r="R76" i="10"/>
  <c r="S76" i="10"/>
  <c r="T76" i="10"/>
  <c r="U76" i="10"/>
  <c r="Q77" i="10"/>
  <c r="R77" i="10"/>
  <c r="S77" i="10"/>
  <c r="T77" i="10"/>
  <c r="U77" i="10"/>
  <c r="Q78" i="10"/>
  <c r="R78" i="10"/>
  <c r="S78" i="10"/>
  <c r="T78" i="10"/>
  <c r="U78" i="10"/>
  <c r="Q79" i="10"/>
  <c r="R79" i="10"/>
  <c r="S79" i="10"/>
  <c r="T79" i="10"/>
  <c r="U79" i="10"/>
  <c r="Q80" i="10"/>
  <c r="R80" i="10"/>
  <c r="S80" i="10"/>
  <c r="T80" i="10"/>
  <c r="U80" i="10"/>
  <c r="Q81" i="10"/>
  <c r="R81" i="10"/>
  <c r="S81" i="10"/>
  <c r="T81" i="10"/>
  <c r="U81" i="10"/>
  <c r="Q82" i="10"/>
  <c r="R82" i="10"/>
  <c r="S82" i="10"/>
  <c r="T82" i="10"/>
  <c r="U82" i="10"/>
  <c r="Q83" i="10"/>
  <c r="R83" i="10"/>
  <c r="S83" i="10"/>
  <c r="T83" i="10"/>
  <c r="U83" i="10"/>
  <c r="Q84" i="10"/>
  <c r="R84" i="10"/>
  <c r="S84" i="10"/>
  <c r="T84" i="10"/>
  <c r="U84" i="10"/>
  <c r="Q85" i="10"/>
  <c r="R85" i="10"/>
  <c r="S85" i="10"/>
  <c r="T85" i="10"/>
  <c r="U85" i="10"/>
  <c r="Q86" i="10"/>
  <c r="R86" i="10"/>
  <c r="S86" i="10"/>
  <c r="T86" i="10"/>
  <c r="U86" i="10"/>
  <c r="Q87" i="10"/>
  <c r="R87" i="10"/>
  <c r="S87" i="10"/>
  <c r="T87" i="10"/>
  <c r="U87" i="10"/>
  <c r="Q88" i="10"/>
  <c r="R88" i="10"/>
  <c r="S88" i="10"/>
  <c r="T88" i="10"/>
  <c r="U88" i="10"/>
  <c r="Q89" i="10"/>
  <c r="R89" i="10"/>
  <c r="S89" i="10"/>
  <c r="T89" i="10"/>
  <c r="U89" i="10"/>
  <c r="Q90" i="10"/>
  <c r="R90" i="10"/>
  <c r="S90" i="10"/>
  <c r="T90" i="10"/>
  <c r="U90" i="10"/>
  <c r="Q91" i="10"/>
  <c r="R91" i="10"/>
  <c r="S91" i="10"/>
  <c r="T91" i="10"/>
  <c r="U91" i="10"/>
  <c r="Q92" i="10"/>
  <c r="R92" i="10"/>
  <c r="S92" i="10"/>
  <c r="T92" i="10"/>
  <c r="U92" i="10"/>
  <c r="Q93" i="10"/>
  <c r="R93" i="10"/>
  <c r="S93" i="10"/>
  <c r="T93" i="10"/>
  <c r="U93" i="10"/>
  <c r="Q94" i="10"/>
  <c r="R94" i="10"/>
  <c r="S94" i="10"/>
  <c r="T94" i="10"/>
  <c r="U94" i="10"/>
  <c r="U35" i="10"/>
  <c r="T35" i="10"/>
  <c r="S35" i="10"/>
  <c r="R35" i="10"/>
  <c r="Q35" i="10"/>
  <c r="U36" i="10"/>
  <c r="O65" i="23"/>
  <c r="O70" i="23" s="1"/>
  <c r="O64" i="23"/>
  <c r="O69" i="23" s="1"/>
  <c r="M65" i="23"/>
  <c r="M70" i="23" s="1"/>
  <c r="M64" i="23"/>
  <c r="M69" i="23" s="1"/>
  <c r="K65" i="23"/>
  <c r="K70" i="23" s="1"/>
  <c r="K64" i="23"/>
  <c r="K69" i="23" s="1"/>
  <c r="K63" i="23"/>
  <c r="K68" i="23" s="1"/>
  <c r="P70" i="23"/>
  <c r="N70" i="23"/>
  <c r="L70" i="23"/>
  <c r="J70" i="23"/>
  <c r="P69" i="23"/>
  <c r="N69" i="23"/>
  <c r="L69" i="23"/>
  <c r="J69" i="23"/>
  <c r="P68" i="23"/>
  <c r="N68" i="23"/>
  <c r="L68" i="23"/>
  <c r="J68" i="23"/>
  <c r="P65" i="23"/>
  <c r="N65" i="23"/>
  <c r="L65" i="23"/>
  <c r="J65" i="23"/>
  <c r="P64" i="23"/>
  <c r="N64" i="23"/>
  <c r="L64" i="23"/>
  <c r="J64" i="23"/>
  <c r="P63" i="23"/>
  <c r="N63" i="23"/>
  <c r="L63" i="23"/>
  <c r="J63" i="23"/>
  <c r="M41" i="23"/>
  <c r="O56" i="23"/>
  <c r="O61" i="23" s="1"/>
  <c r="O55" i="23"/>
  <c r="O54" i="23"/>
  <c r="O59" i="23" s="1"/>
  <c r="M56" i="23"/>
  <c r="M61" i="23" s="1"/>
  <c r="M55" i="23"/>
  <c r="M60" i="23" s="1"/>
  <c r="M54" i="23"/>
  <c r="K56" i="23"/>
  <c r="K61" i="23" s="1"/>
  <c r="K55" i="23"/>
  <c r="K60" i="23" s="1"/>
  <c r="K54" i="23"/>
  <c r="P61" i="23"/>
  <c r="N61" i="23"/>
  <c r="L61" i="23"/>
  <c r="J61" i="23"/>
  <c r="P60" i="23"/>
  <c r="N60" i="23"/>
  <c r="L60" i="23"/>
  <c r="J60" i="23"/>
  <c r="P59" i="23"/>
  <c r="N59" i="23"/>
  <c r="L59" i="23"/>
  <c r="J59" i="23"/>
  <c r="P56" i="23"/>
  <c r="N56" i="23"/>
  <c r="L56" i="23"/>
  <c r="J56" i="23"/>
  <c r="P55" i="23"/>
  <c r="N55" i="23"/>
  <c r="L55" i="23"/>
  <c r="J55" i="23"/>
  <c r="P54" i="23"/>
  <c r="N54" i="23"/>
  <c r="L54" i="23"/>
  <c r="J54" i="23"/>
  <c r="O47" i="23"/>
  <c r="O52" i="23" s="1"/>
  <c r="O46" i="23"/>
  <c r="O45" i="23"/>
  <c r="M47" i="23"/>
  <c r="M52" i="23" s="1"/>
  <c r="M46" i="23"/>
  <c r="M51" i="23" s="1"/>
  <c r="M45" i="23"/>
  <c r="K47" i="23"/>
  <c r="K52" i="23" s="1"/>
  <c r="K46" i="23"/>
  <c r="K51" i="23" s="1"/>
  <c r="K45" i="23"/>
  <c r="P52" i="23"/>
  <c r="N52" i="23"/>
  <c r="L52" i="23"/>
  <c r="J52" i="23"/>
  <c r="P51" i="23"/>
  <c r="N51" i="23"/>
  <c r="L51" i="23"/>
  <c r="J51" i="23"/>
  <c r="P50" i="23"/>
  <c r="N50" i="23"/>
  <c r="L50" i="23"/>
  <c r="J50" i="23"/>
  <c r="P47" i="23"/>
  <c r="N47" i="23"/>
  <c r="L47" i="23"/>
  <c r="J47" i="23"/>
  <c r="P46" i="23"/>
  <c r="N46" i="23"/>
  <c r="L46" i="23"/>
  <c r="J46" i="23"/>
  <c r="P45" i="23"/>
  <c r="N45" i="23"/>
  <c r="L45" i="23"/>
  <c r="J45" i="23"/>
  <c r="P43" i="23"/>
  <c r="P42" i="23"/>
  <c r="P41" i="23"/>
  <c r="N43" i="23"/>
  <c r="N42" i="23"/>
  <c r="N41" i="23"/>
  <c r="O38" i="23"/>
  <c r="O37" i="23"/>
  <c r="O36" i="23"/>
  <c r="M38" i="23"/>
  <c r="M37" i="23"/>
  <c r="K38" i="23"/>
  <c r="K37" i="23"/>
  <c r="K36" i="23"/>
  <c r="P38" i="23"/>
  <c r="P37" i="23"/>
  <c r="P36" i="23"/>
  <c r="N38" i="23"/>
  <c r="N37" i="23"/>
  <c r="N36" i="23"/>
  <c r="L43" i="23"/>
  <c r="J43" i="23"/>
  <c r="L42" i="23"/>
  <c r="J42" i="23"/>
  <c r="L41" i="23"/>
  <c r="J41" i="23"/>
  <c r="L38" i="23"/>
  <c r="J38" i="23"/>
  <c r="L37" i="23"/>
  <c r="J37" i="23"/>
  <c r="L36" i="23"/>
  <c r="J36" i="23"/>
  <c r="P34" i="23"/>
  <c r="P33" i="23"/>
  <c r="P32" i="23"/>
  <c r="B44" i="23"/>
  <c r="C44" i="23"/>
  <c r="D44" i="23"/>
  <c r="E44" i="23"/>
  <c r="F44" i="23"/>
  <c r="G44" i="23" a="1"/>
  <c r="G44" i="23" s="1"/>
  <c r="H44" i="23" a="1"/>
  <c r="H44" i="23" s="1"/>
  <c r="B53" i="23"/>
  <c r="C53" i="23"/>
  <c r="D53" i="23"/>
  <c r="E53" i="23"/>
  <c r="F53" i="23"/>
  <c r="G53" i="23" a="1"/>
  <c r="G53" i="23" s="1"/>
  <c r="H53" i="23" a="1"/>
  <c r="H53" i="23" s="1"/>
  <c r="B62" i="23"/>
  <c r="C62" i="23"/>
  <c r="D62" i="23"/>
  <c r="E62" i="23"/>
  <c r="F62" i="23"/>
  <c r="G62" i="23" a="1"/>
  <c r="G62" i="23" s="1"/>
  <c r="H62" i="23" a="1"/>
  <c r="H62" i="23" s="1"/>
  <c r="B71" i="23"/>
  <c r="C71" i="23"/>
  <c r="D71" i="23"/>
  <c r="E71" i="23"/>
  <c r="F71" i="23"/>
  <c r="G71" i="23" a="1"/>
  <c r="G71" i="23" s="1"/>
  <c r="H71" i="23" a="1"/>
  <c r="H71" i="23" s="1"/>
  <c r="B80" i="23"/>
  <c r="C80" i="23"/>
  <c r="D80" i="23"/>
  <c r="E80" i="23"/>
  <c r="F80" i="23"/>
  <c r="G80" i="23" a="1"/>
  <c r="G80" i="23" s="1"/>
  <c r="H80" i="23" a="1"/>
  <c r="H80" i="23" s="1"/>
  <c r="B89" i="23"/>
  <c r="C89" i="23"/>
  <c r="D89" i="23"/>
  <c r="E89" i="23"/>
  <c r="F89" i="23"/>
  <c r="G89" i="23" a="1"/>
  <c r="G89" i="23" s="1"/>
  <c r="H89" i="23" a="1"/>
  <c r="H89" i="23" s="1"/>
  <c r="B98" i="23"/>
  <c r="C98" i="23"/>
  <c r="D98" i="23"/>
  <c r="E98" i="23"/>
  <c r="F98" i="23"/>
  <c r="G98" i="23" a="1"/>
  <c r="G98" i="23" s="1"/>
  <c r="H98" i="23" a="1"/>
  <c r="H98" i="23" s="1"/>
  <c r="B107" i="23"/>
  <c r="C107" i="23"/>
  <c r="D107" i="23"/>
  <c r="E107" i="23"/>
  <c r="F107" i="23"/>
  <c r="G107" i="23" a="1"/>
  <c r="G107" i="23" s="1"/>
  <c r="H107" i="23" a="1"/>
  <c r="H107" i="23" s="1"/>
  <c r="B116" i="23"/>
  <c r="C116" i="23"/>
  <c r="D116" i="23"/>
  <c r="E116" i="23"/>
  <c r="F116" i="23"/>
  <c r="G116" i="23" a="1"/>
  <c r="G116" i="23" s="1"/>
  <c r="H116" i="23" a="1"/>
  <c r="H116" i="23" s="1"/>
  <c r="B125" i="23"/>
  <c r="C125" i="23"/>
  <c r="D125" i="23"/>
  <c r="E125" i="23"/>
  <c r="F125" i="23"/>
  <c r="G125" i="23" a="1"/>
  <c r="G125" i="23" s="1"/>
  <c r="H125" i="23" a="1"/>
  <c r="H125" i="23" s="1"/>
  <c r="B134" i="23"/>
  <c r="C134" i="23"/>
  <c r="D134" i="23"/>
  <c r="E134" i="23"/>
  <c r="F134" i="23"/>
  <c r="G134" i="23" a="1"/>
  <c r="G134" i="23" s="1"/>
  <c r="H134" i="23" a="1"/>
  <c r="H134" i="23" s="1"/>
  <c r="B143" i="23"/>
  <c r="C143" i="23"/>
  <c r="D143" i="23"/>
  <c r="E143" i="23"/>
  <c r="F143" i="23"/>
  <c r="G143" i="23" a="1"/>
  <c r="G143" i="23" s="1"/>
  <c r="H143" i="23" a="1"/>
  <c r="H143" i="23" s="1"/>
  <c r="B152" i="23"/>
  <c r="C152" i="23"/>
  <c r="D152" i="23"/>
  <c r="E152" i="23"/>
  <c r="F152" i="23"/>
  <c r="G152" i="23" a="1"/>
  <c r="G152" i="23" s="1"/>
  <c r="H152" i="23" a="1"/>
  <c r="H152" i="23" s="1"/>
  <c r="B161" i="23"/>
  <c r="C161" i="23"/>
  <c r="D161" i="23"/>
  <c r="E161" i="23"/>
  <c r="F161" i="23"/>
  <c r="G161" i="23" a="1"/>
  <c r="G161" i="23" s="1"/>
  <c r="H161" i="23" a="1"/>
  <c r="H161" i="23" s="1"/>
  <c r="B170" i="23"/>
  <c r="C170" i="23"/>
  <c r="D170" i="23"/>
  <c r="E170" i="23"/>
  <c r="F170" i="23"/>
  <c r="G170" i="23" a="1"/>
  <c r="G170" i="23" s="1"/>
  <c r="H170" i="23" a="1"/>
  <c r="H170" i="23" s="1"/>
  <c r="B179" i="23"/>
  <c r="C179" i="23"/>
  <c r="D179" i="23"/>
  <c r="E179" i="23"/>
  <c r="F179" i="23"/>
  <c r="G179" i="23" a="1"/>
  <c r="G179" i="23" s="1"/>
  <c r="H179" i="23" a="1"/>
  <c r="H179" i="23" s="1"/>
  <c r="B188" i="23"/>
  <c r="C188" i="23"/>
  <c r="D188" i="23"/>
  <c r="E188" i="23"/>
  <c r="F188" i="23"/>
  <c r="G188" i="23" a="1"/>
  <c r="G188" i="23" s="1"/>
  <c r="H188" i="23" a="1"/>
  <c r="H188" i="23" s="1"/>
  <c r="B197" i="23"/>
  <c r="C197" i="23"/>
  <c r="D197" i="23"/>
  <c r="E197" i="23"/>
  <c r="F197" i="23"/>
  <c r="G197" i="23" a="1"/>
  <c r="G197" i="23" s="1"/>
  <c r="H197" i="23" a="1"/>
  <c r="H197" i="23" s="1"/>
  <c r="B206" i="23"/>
  <c r="C206" i="23"/>
  <c r="D206" i="23"/>
  <c r="E206" i="23"/>
  <c r="F206" i="23"/>
  <c r="G206" i="23" a="1"/>
  <c r="G206" i="23" s="1"/>
  <c r="H206" i="23" a="1"/>
  <c r="H206" i="23" s="1"/>
  <c r="B215" i="23"/>
  <c r="C215" i="23"/>
  <c r="D215" i="23"/>
  <c r="E215" i="23"/>
  <c r="F215" i="23"/>
  <c r="G215" i="23" a="1"/>
  <c r="G215" i="23" s="1"/>
  <c r="H215" i="23" a="1"/>
  <c r="H215" i="23" s="1"/>
  <c r="B224" i="23"/>
  <c r="C224" i="23"/>
  <c r="D224" i="23"/>
  <c r="E224" i="23"/>
  <c r="F224" i="23"/>
  <c r="G224" i="23" a="1"/>
  <c r="G224" i="23" s="1"/>
  <c r="H224" i="23" a="1"/>
  <c r="H224" i="23" s="1"/>
  <c r="B233" i="23"/>
  <c r="C233" i="23"/>
  <c r="D233" i="23"/>
  <c r="E233" i="23"/>
  <c r="F233" i="23"/>
  <c r="G233" i="23" a="1"/>
  <c r="G233" i="23" s="1"/>
  <c r="H233" i="23" a="1"/>
  <c r="H233" i="23" s="1"/>
  <c r="B242" i="23"/>
  <c r="C242" i="23"/>
  <c r="D242" i="23"/>
  <c r="E242" i="23"/>
  <c r="F242" i="23"/>
  <c r="G242" i="23" a="1"/>
  <c r="G242" i="23" s="1"/>
  <c r="H242" i="23" a="1"/>
  <c r="H242" i="23" s="1"/>
  <c r="B251" i="23"/>
  <c r="C251" i="23"/>
  <c r="D251" i="23"/>
  <c r="E251" i="23"/>
  <c r="F251" i="23"/>
  <c r="G251" i="23" a="1"/>
  <c r="G251" i="23" s="1"/>
  <c r="H251" i="23" a="1"/>
  <c r="H251" i="23" s="1"/>
  <c r="B260" i="23"/>
  <c r="C260" i="23"/>
  <c r="D260" i="23"/>
  <c r="E260" i="23"/>
  <c r="F260" i="23"/>
  <c r="G260" i="23" a="1"/>
  <c r="G260" i="23" s="1"/>
  <c r="H260" i="23" a="1"/>
  <c r="H260" i="23" s="1"/>
  <c r="B269" i="23"/>
  <c r="C269" i="23"/>
  <c r="D269" i="23"/>
  <c r="E269" i="23"/>
  <c r="F269" i="23"/>
  <c r="G269" i="23" a="1"/>
  <c r="G269" i="23" s="1"/>
  <c r="H269" i="23" a="1"/>
  <c r="H269" i="23" s="1"/>
  <c r="B278" i="23"/>
  <c r="C278" i="23"/>
  <c r="D278" i="23"/>
  <c r="E278" i="23"/>
  <c r="F278" i="23"/>
  <c r="G278" i="23" a="1"/>
  <c r="G278" i="23" s="1"/>
  <c r="H278" i="23" a="1"/>
  <c r="H278" i="23" s="1"/>
  <c r="B287" i="23"/>
  <c r="C287" i="23"/>
  <c r="D287" i="23"/>
  <c r="E287" i="23"/>
  <c r="F287" i="23"/>
  <c r="G287" i="23" a="1"/>
  <c r="G287" i="23" s="1"/>
  <c r="H287" i="23" a="1"/>
  <c r="H287" i="23" s="1"/>
  <c r="B296" i="23"/>
  <c r="C296" i="23"/>
  <c r="D296" i="23"/>
  <c r="E296" i="23"/>
  <c r="F296" i="23"/>
  <c r="G296" i="23" a="1"/>
  <c r="G296" i="23" s="1"/>
  <c r="H296" i="23" a="1"/>
  <c r="H296" i="23" s="1"/>
  <c r="B305" i="23"/>
  <c r="C305" i="23"/>
  <c r="D305" i="23"/>
  <c r="E305" i="23"/>
  <c r="F305" i="23"/>
  <c r="G305" i="23" a="1"/>
  <c r="G305" i="23" s="1"/>
  <c r="H305" i="23" a="1"/>
  <c r="H305" i="23" s="1"/>
  <c r="B314" i="23"/>
  <c r="C314" i="23"/>
  <c r="D314" i="23"/>
  <c r="E314" i="23"/>
  <c r="F314" i="23"/>
  <c r="G314" i="23" a="1"/>
  <c r="G314" i="23" s="1"/>
  <c r="H314" i="23" a="1"/>
  <c r="H314" i="23" s="1"/>
  <c r="B323" i="23"/>
  <c r="C323" i="23"/>
  <c r="D323" i="23"/>
  <c r="E323" i="23"/>
  <c r="F323" i="23"/>
  <c r="G323" i="23" a="1"/>
  <c r="G323" i="23" s="1"/>
  <c r="H323" i="23" a="1"/>
  <c r="H323" i="23" s="1"/>
  <c r="B332" i="23"/>
  <c r="C332" i="23"/>
  <c r="D332" i="23"/>
  <c r="E332" i="23"/>
  <c r="F332" i="23"/>
  <c r="G332" i="23" a="1"/>
  <c r="G332" i="23" s="1"/>
  <c r="H332" i="23" a="1"/>
  <c r="H332" i="23" s="1"/>
  <c r="B341" i="23"/>
  <c r="C341" i="23"/>
  <c r="D341" i="23"/>
  <c r="E341" i="23"/>
  <c r="F341" i="23"/>
  <c r="G341" i="23" a="1"/>
  <c r="G341" i="23" s="1"/>
  <c r="H341" i="23" a="1"/>
  <c r="H341" i="23" s="1"/>
  <c r="B350" i="23"/>
  <c r="C350" i="23"/>
  <c r="D350" i="23"/>
  <c r="F350" i="23"/>
  <c r="G350" i="23" a="1"/>
  <c r="G350" i="23" s="1"/>
  <c r="H350" i="23" a="1"/>
  <c r="H350" i="23" s="1"/>
  <c r="B359" i="23"/>
  <c r="C359" i="23"/>
  <c r="D359" i="23"/>
  <c r="E359" i="23"/>
  <c r="F359" i="23"/>
  <c r="G359" i="23" a="1"/>
  <c r="G359" i="23" s="1"/>
  <c r="H359" i="23" a="1"/>
  <c r="H359" i="23" s="1"/>
  <c r="C368" i="23"/>
  <c r="D368" i="23"/>
  <c r="E368" i="23"/>
  <c r="F368" i="23"/>
  <c r="G368" i="23" a="1"/>
  <c r="G368" i="23" s="1"/>
  <c r="H368" i="23" a="1"/>
  <c r="H368" i="23" s="1"/>
  <c r="B377" i="23"/>
  <c r="C377" i="23"/>
  <c r="D377" i="23"/>
  <c r="E377" i="23"/>
  <c r="F377" i="23"/>
  <c r="G377" i="23" a="1"/>
  <c r="G377" i="23" s="1"/>
  <c r="H377" i="23" a="1"/>
  <c r="H377" i="23" s="1"/>
  <c r="B386" i="23"/>
  <c r="C386" i="23"/>
  <c r="D386" i="23"/>
  <c r="E386" i="23"/>
  <c r="F386" i="23"/>
  <c r="G386" i="23" a="1"/>
  <c r="G386" i="23" s="1"/>
  <c r="H386" i="23" a="1"/>
  <c r="H386" i="23" s="1"/>
  <c r="B395" i="23"/>
  <c r="C395" i="23"/>
  <c r="D395" i="23"/>
  <c r="E395" i="23"/>
  <c r="F395" i="23"/>
  <c r="G395" i="23" a="1"/>
  <c r="G395" i="23" s="1"/>
  <c r="H395" i="23" a="1"/>
  <c r="H395" i="23" s="1"/>
  <c r="B404" i="23"/>
  <c r="C404" i="23"/>
  <c r="D404" i="23"/>
  <c r="E404" i="23"/>
  <c r="F404" i="23"/>
  <c r="G404" i="23" a="1"/>
  <c r="G404" i="23" s="1"/>
  <c r="H404" i="23" a="1"/>
  <c r="H404" i="23" s="1"/>
  <c r="B413" i="23"/>
  <c r="C413" i="23"/>
  <c r="D413" i="23"/>
  <c r="E413" i="23"/>
  <c r="F413" i="23"/>
  <c r="G413" i="23" a="1"/>
  <c r="G413" i="23" s="1"/>
  <c r="H413" i="23" a="1"/>
  <c r="H413" i="23" s="1"/>
  <c r="B422" i="23"/>
  <c r="C422" i="23"/>
  <c r="D422" i="23"/>
  <c r="E422" i="23"/>
  <c r="F422" i="23"/>
  <c r="G422" i="23" a="1"/>
  <c r="G422" i="23" s="1"/>
  <c r="H422" i="23" a="1"/>
  <c r="H422" i="23" s="1"/>
  <c r="B431" i="23"/>
  <c r="C431" i="23"/>
  <c r="D431" i="23"/>
  <c r="E431" i="23"/>
  <c r="F431" i="23"/>
  <c r="G431" i="23" a="1"/>
  <c r="G431" i="23" s="1"/>
  <c r="H431" i="23" a="1"/>
  <c r="H431" i="23" s="1"/>
  <c r="B440" i="23"/>
  <c r="C440" i="23"/>
  <c r="D440" i="23"/>
  <c r="E440" i="23"/>
  <c r="F440" i="23"/>
  <c r="G440" i="23" a="1"/>
  <c r="G440" i="23" s="1"/>
  <c r="H440" i="23" a="1"/>
  <c r="H440" i="23" s="1"/>
  <c r="B449" i="23"/>
  <c r="C449" i="23"/>
  <c r="D449" i="23"/>
  <c r="E449" i="23"/>
  <c r="F449" i="23"/>
  <c r="G449" i="23" a="1"/>
  <c r="G449" i="23" s="1"/>
  <c r="H449" i="23" a="1"/>
  <c r="H449" i="23" s="1"/>
  <c r="B458" i="23"/>
  <c r="C458" i="23"/>
  <c r="D458" i="23"/>
  <c r="E458" i="23"/>
  <c r="F458" i="23"/>
  <c r="G458" i="23" a="1"/>
  <c r="G458" i="23" s="1"/>
  <c r="H458" i="23" a="1"/>
  <c r="H458" i="23" s="1"/>
  <c r="B467" i="23"/>
  <c r="C467" i="23"/>
  <c r="D467" i="23"/>
  <c r="E467" i="23"/>
  <c r="F467" i="23"/>
  <c r="G467" i="23" a="1"/>
  <c r="G467" i="23" s="1"/>
  <c r="H467" i="23" a="1"/>
  <c r="H467" i="23" s="1"/>
  <c r="B476" i="23"/>
  <c r="C476" i="23"/>
  <c r="D476" i="23"/>
  <c r="E476" i="23"/>
  <c r="F476" i="23"/>
  <c r="G476" i="23" a="1"/>
  <c r="G476" i="23" s="1"/>
  <c r="H476" i="23" a="1"/>
  <c r="H476" i="23" s="1"/>
  <c r="B485" i="23"/>
  <c r="C485" i="23"/>
  <c r="D485" i="23"/>
  <c r="E485" i="23"/>
  <c r="F485" i="23"/>
  <c r="G485" i="23" a="1"/>
  <c r="G485" i="23" s="1"/>
  <c r="H485" i="23" a="1"/>
  <c r="H485" i="23" s="1"/>
  <c r="B494" i="23"/>
  <c r="C494" i="23"/>
  <c r="D494" i="23"/>
  <c r="E494" i="23"/>
  <c r="F494" i="23"/>
  <c r="G494" i="23" a="1"/>
  <c r="G494" i="23" s="1"/>
  <c r="H494" i="23" a="1"/>
  <c r="H494" i="23" s="1"/>
  <c r="B503" i="23"/>
  <c r="C503" i="23"/>
  <c r="D503" i="23"/>
  <c r="E503" i="23"/>
  <c r="F503" i="23"/>
  <c r="G503" i="23" a="1"/>
  <c r="G503" i="23" s="1"/>
  <c r="H503" i="23" a="1"/>
  <c r="H503" i="23" s="1"/>
  <c r="B512" i="23"/>
  <c r="C512" i="23"/>
  <c r="D512" i="23"/>
  <c r="E512" i="23"/>
  <c r="F512" i="23"/>
  <c r="G512" i="23" a="1"/>
  <c r="G512" i="23" s="1"/>
  <c r="H512" i="23" a="1"/>
  <c r="H512" i="23" s="1"/>
  <c r="B521" i="23"/>
  <c r="C521" i="23"/>
  <c r="D521" i="23"/>
  <c r="E521" i="23"/>
  <c r="F521" i="23"/>
  <c r="G521" i="23" a="1"/>
  <c r="G521" i="23" s="1"/>
  <c r="H521" i="23" a="1"/>
  <c r="H521" i="23" s="1"/>
  <c r="B530" i="23"/>
  <c r="C530" i="23"/>
  <c r="D530" i="23"/>
  <c r="E530" i="23"/>
  <c r="F530" i="23"/>
  <c r="G530" i="23" a="1"/>
  <c r="G530" i="23" s="1"/>
  <c r="H530" i="23" a="1"/>
  <c r="H530" i="23" s="1"/>
  <c r="B539" i="23"/>
  <c r="C539" i="23"/>
  <c r="D539" i="23"/>
  <c r="E539" i="23"/>
  <c r="F539" i="23"/>
  <c r="G539" i="23" a="1"/>
  <c r="G539" i="23" s="1"/>
  <c r="H539" i="23" a="1"/>
  <c r="H539" i="23" s="1"/>
  <c r="B35" i="23"/>
  <c r="Q36" i="10"/>
  <c r="R36" i="10"/>
  <c r="S36" i="10"/>
  <c r="T36" i="10"/>
  <c r="H35" i="23" a="1"/>
  <c r="H35" i="23" s="1"/>
  <c r="F35" i="23"/>
  <c r="D35" i="23"/>
  <c r="C35" i="23"/>
  <c r="N34" i="23"/>
  <c r="L34" i="23"/>
  <c r="J34" i="23"/>
  <c r="N33" i="23"/>
  <c r="L33" i="23"/>
  <c r="J33" i="23"/>
  <c r="N32" i="23"/>
  <c r="L32" i="23"/>
  <c r="J32" i="23"/>
  <c r="C19" i="22"/>
  <c r="D19" i="22"/>
  <c r="E19" i="22"/>
  <c r="F19" i="22"/>
  <c r="G19" i="22"/>
  <c r="H19" i="22"/>
  <c r="I19" i="22"/>
  <c r="C16" i="22"/>
  <c r="D16" i="22"/>
  <c r="E16" i="22"/>
  <c r="F16" i="22"/>
  <c r="G16" i="22"/>
  <c r="H16" i="22"/>
  <c r="I16" i="22"/>
  <c r="B16" i="22"/>
  <c r="C13" i="22"/>
  <c r="D13" i="22"/>
  <c r="E13" i="22"/>
  <c r="F13" i="22"/>
  <c r="G13" i="22"/>
  <c r="H13" i="22"/>
  <c r="I13" i="22"/>
  <c r="B13" i="22"/>
  <c r="E6" i="10" l="1"/>
  <c r="P46" i="10"/>
  <c r="P87" i="10"/>
  <c r="P79" i="10"/>
  <c r="P69" i="10"/>
  <c r="P64" i="10"/>
  <c r="P53" i="10"/>
  <c r="P93" i="10"/>
  <c r="P85" i="10"/>
  <c r="P77" i="10"/>
  <c r="P67" i="10"/>
  <c r="P42" i="10"/>
  <c r="P35" i="10"/>
  <c r="P36" i="10"/>
  <c r="J4" i="10" s="1"/>
  <c r="P92" i="10"/>
  <c r="P84" i="10"/>
  <c r="P76" i="10"/>
  <c r="P66" i="10"/>
  <c r="P90" i="10"/>
  <c r="P82" i="10"/>
  <c r="P74" i="10"/>
  <c r="P47" i="10"/>
  <c r="P40" i="10"/>
  <c r="P88" i="10"/>
  <c r="P80" i="10"/>
  <c r="P72" i="10"/>
  <c r="P58" i="10"/>
  <c r="P91" i="10"/>
  <c r="P83" i="10"/>
  <c r="P75" i="10"/>
  <c r="P94" i="10"/>
  <c r="P86" i="10"/>
  <c r="P78" i="10"/>
  <c r="P68" i="10"/>
  <c r="P63" i="10"/>
  <c r="P52" i="10"/>
  <c r="P41" i="10"/>
  <c r="P37" i="10"/>
  <c r="P89" i="10"/>
  <c r="P81" i="10"/>
  <c r="P73" i="10"/>
  <c r="C8" i="24"/>
  <c r="B8" i="24" s="1"/>
  <c r="P65" i="24"/>
  <c r="D12" i="24"/>
  <c r="E7" i="10"/>
  <c r="E10" i="10"/>
  <c r="O42" i="23"/>
  <c r="O33" i="23"/>
  <c r="O34" i="23"/>
  <c r="M42" i="23"/>
  <c r="M33" i="23"/>
  <c r="M43" i="23"/>
  <c r="M34" i="23"/>
  <c r="M50" i="23"/>
  <c r="M49" i="23" s="1"/>
  <c r="K32" i="23"/>
  <c r="O41" i="23"/>
  <c r="K42" i="23"/>
  <c r="K33" i="23"/>
  <c r="K34" i="23"/>
  <c r="K43" i="23"/>
  <c r="I38" i="23"/>
  <c r="B7" i="24"/>
  <c r="B9" i="24"/>
  <c r="C13" i="24"/>
  <c r="C14" i="24"/>
  <c r="B14" i="24" s="1"/>
  <c r="C6" i="24"/>
  <c r="C10" i="24"/>
  <c r="I69" i="23"/>
  <c r="K44" i="23"/>
  <c r="I64" i="23"/>
  <c r="M53" i="23"/>
  <c r="O44" i="23"/>
  <c r="I65" i="23"/>
  <c r="I70" i="23"/>
  <c r="K67" i="23"/>
  <c r="K62" i="23"/>
  <c r="I54" i="23"/>
  <c r="I61" i="23"/>
  <c r="I55" i="23"/>
  <c r="M59" i="23"/>
  <c r="M58" i="23" s="1"/>
  <c r="I56" i="23"/>
  <c r="K59" i="23"/>
  <c r="O60" i="23"/>
  <c r="I60" i="23" s="1"/>
  <c r="O53" i="23"/>
  <c r="K53" i="23"/>
  <c r="I36" i="23"/>
  <c r="K41" i="23"/>
  <c r="I47" i="23"/>
  <c r="I52" i="23"/>
  <c r="I46" i="23"/>
  <c r="O51" i="23"/>
  <c r="I51" i="23" s="1"/>
  <c r="M44" i="23"/>
  <c r="O50" i="23"/>
  <c r="I45" i="23"/>
  <c r="K50" i="23"/>
  <c r="K35" i="23"/>
  <c r="O35" i="23"/>
  <c r="I37" i="23"/>
  <c r="O43" i="23"/>
  <c r="M35" i="23"/>
  <c r="I42" i="23" l="1"/>
  <c r="C5" i="24"/>
  <c r="E5" i="10"/>
  <c r="D5" i="24"/>
  <c r="M40" i="23"/>
  <c r="I43" i="23"/>
  <c r="I41" i="23"/>
  <c r="I35" i="23"/>
  <c r="B10" i="24"/>
  <c r="K31" i="23"/>
  <c r="B6" i="24"/>
  <c r="B13" i="24"/>
  <c r="C12" i="24"/>
  <c r="B12" i="24" s="1"/>
  <c r="O49" i="23"/>
  <c r="K40" i="23"/>
  <c r="O58" i="23"/>
  <c r="O40" i="23"/>
  <c r="I53" i="23"/>
  <c r="K58" i="23"/>
  <c r="I59" i="23"/>
  <c r="I58" i="23" s="1"/>
  <c r="I44" i="23"/>
  <c r="K49" i="23"/>
  <c r="I50" i="23"/>
  <c r="I49" i="23" s="1"/>
  <c r="R43" i="10"/>
  <c r="S43" i="10"/>
  <c r="T43" i="10"/>
  <c r="U43" i="10"/>
  <c r="U55" i="10"/>
  <c r="P55" i="10" s="1"/>
  <c r="S62" i="10"/>
  <c r="T62" i="10"/>
  <c r="U62" i="10"/>
  <c r="R62" i="10"/>
  <c r="P62" i="10" s="1"/>
  <c r="R60" i="10"/>
  <c r="S60" i="10"/>
  <c r="T60" i="10"/>
  <c r="U60" i="10"/>
  <c r="R48" i="10"/>
  <c r="R54" i="10"/>
  <c r="D8" i="10"/>
  <c r="R71" i="10"/>
  <c r="Q70" i="10"/>
  <c r="Q71" i="10"/>
  <c r="U50" i="10"/>
  <c r="S54" i="10"/>
  <c r="T54" i="10"/>
  <c r="U54" i="10"/>
  <c r="S48" i="10"/>
  <c r="T48" i="10"/>
  <c r="U48" i="10"/>
  <c r="U70" i="10"/>
  <c r="S71" i="10"/>
  <c r="T71" i="10"/>
  <c r="U71" i="10"/>
  <c r="Q48" i="10"/>
  <c r="S70" i="10"/>
  <c r="S59" i="10"/>
  <c r="S61" i="10"/>
  <c r="R70" i="10"/>
  <c r="Q57" i="10"/>
  <c r="Q59" i="10"/>
  <c r="R61" i="10"/>
  <c r="Q61" i="10"/>
  <c r="R57" i="10"/>
  <c r="U44" i="10"/>
  <c r="P44" i="10" s="1"/>
  <c r="T39" i="10"/>
  <c r="P39" i="10" s="1"/>
  <c r="U51" i="10"/>
  <c r="P51" i="10" s="1"/>
  <c r="R59" i="10"/>
  <c r="S45" i="10"/>
  <c r="T38" i="10"/>
  <c r="Q50" i="10"/>
  <c r="T59" i="10"/>
  <c r="B5" i="24" l="1"/>
  <c r="D4" i="24"/>
  <c r="P48" i="10"/>
  <c r="P71" i="10"/>
  <c r="E13" i="10"/>
  <c r="D13" i="10"/>
  <c r="I40" i="23"/>
  <c r="Q65" i="10"/>
  <c r="P65" i="10" s="1"/>
  <c r="K88" i="23"/>
  <c r="I88" i="23" s="1"/>
  <c r="I83" i="23"/>
  <c r="I34" i="23" s="1"/>
  <c r="Q49" i="10"/>
  <c r="C4" i="24"/>
  <c r="O63" i="23"/>
  <c r="O32" i="23" s="1"/>
  <c r="O31" i="23" s="1"/>
  <c r="S38" i="10"/>
  <c r="M63" i="23"/>
  <c r="M32" i="23" s="1"/>
  <c r="M31" i="23" s="1"/>
  <c r="R38" i="10"/>
  <c r="D7" i="10"/>
  <c r="D10" i="10"/>
  <c r="D6" i="10"/>
  <c r="C8" i="10"/>
  <c r="B8" i="10" s="1"/>
  <c r="Q54" i="10"/>
  <c r="P54" i="10" s="1"/>
  <c r="T70" i="10"/>
  <c r="P70" i="10" s="1"/>
  <c r="C7" i="10"/>
  <c r="B4" i="24" l="1"/>
  <c r="C10" i="10"/>
  <c r="B10" i="10" s="1"/>
  <c r="P49" i="10"/>
  <c r="P38" i="10"/>
  <c r="I4" i="10" s="1"/>
  <c r="B7" i="10"/>
  <c r="K96" i="23"/>
  <c r="I91" i="23"/>
  <c r="I89" i="23" s="1"/>
  <c r="K89" i="23"/>
  <c r="M62" i="23"/>
  <c r="M68" i="23"/>
  <c r="I63" i="23"/>
  <c r="O62" i="23"/>
  <c r="O68" i="23"/>
  <c r="O67" i="23" s="1"/>
  <c r="R50" i="10"/>
  <c r="Q43" i="10"/>
  <c r="P43" i="10" s="1"/>
  <c r="K4" i="10" s="1"/>
  <c r="Q60" i="10"/>
  <c r="P60" i="10" s="1"/>
  <c r="Q45" i="10"/>
  <c r="C11" i="10" l="1"/>
  <c r="C9" i="10"/>
  <c r="C13" i="10"/>
  <c r="B13" i="10" s="1"/>
  <c r="I62" i="23"/>
  <c r="I32" i="23"/>
  <c r="I96" i="23"/>
  <c r="I94" i="23" s="1"/>
  <c r="K94" i="23"/>
  <c r="M67" i="23"/>
  <c r="I68" i="23"/>
  <c r="I67" i="23" s="1"/>
  <c r="S57" i="10"/>
  <c r="U61" i="10"/>
  <c r="R45" i="10"/>
  <c r="T61" i="10"/>
  <c r="P61" i="10" s="1"/>
  <c r="S50" i="10"/>
  <c r="E14" i="10" s="1"/>
  <c r="U59" i="10"/>
  <c r="P59" i="10" s="1"/>
  <c r="D11" i="10" l="1"/>
  <c r="B11" i="10" s="1"/>
  <c r="D9" i="10"/>
  <c r="B9" i="10" s="1"/>
  <c r="E12" i="10"/>
  <c r="E4" i="10" s="1"/>
  <c r="T45" i="10"/>
  <c r="P45" i="10" s="1"/>
  <c r="H4" i="10" s="1"/>
  <c r="D14" i="10"/>
  <c r="D12" i="10" s="1"/>
  <c r="T57" i="10"/>
  <c r="T50" i="10"/>
  <c r="P50" i="10" s="1"/>
  <c r="U45" i="10"/>
  <c r="D4" i="10" l="1"/>
  <c r="D5" i="10"/>
  <c r="Q56" i="10"/>
  <c r="P56" i="10" s="1"/>
  <c r="C14" i="10"/>
  <c r="B14" i="10" s="1"/>
  <c r="U57" i="10"/>
  <c r="P57" i="10" s="1"/>
  <c r="C6" i="10"/>
  <c r="B6" i="10" l="1"/>
  <c r="C5" i="10"/>
  <c r="B5" i="10" s="1"/>
  <c r="K87" i="23"/>
  <c r="I82" i="23"/>
  <c r="K80" i="23"/>
  <c r="C12" i="10"/>
  <c r="B12" i="10" s="1"/>
  <c r="I80" i="23" l="1"/>
  <c r="I33" i="23"/>
  <c r="I31" i="23" s="1"/>
  <c r="I87" i="23"/>
  <c r="I85" i="23" s="1"/>
  <c r="K85" i="23"/>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<sst xmlns="http://schemas.openxmlformats.org/spreadsheetml/2006/main" count="1062" uniqueCount="414">
  <si>
    <t>Valdkondlik digipööre</t>
  </si>
  <si>
    <t xml:space="preserve">Elluviija: </t>
  </si>
  <si>
    <t>Eesti Linnade ja Valdade Liit</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</si>
  <si>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</si>
  <si>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</si>
  <si>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</si>
  <si>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</si>
  <si>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</si>
  <si>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</si>
  <si>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</si>
  <si>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</si>
  <si>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</si>
  <si>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</si>
  <si>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</si>
  <si>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</si>
  <si>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</si>
  <si>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</si>
  <si>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</si>
  <si>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</si>
  <si>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</si>
  <si>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</si>
  <si>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</si>
  <si>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</si>
  <si>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</si>
  <si>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</si>
  <si>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</si>
  <si>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</si>
  <si>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</si>
  <si>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</si>
  <si>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</si>
  <si>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</si>
  <si>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</si>
  <si>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</si>
  <si>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</si>
  <si>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</si>
  <si>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</si>
  <si>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</si>
  <si>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</si>
  <si>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</si>
  <si>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</si>
  <si>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</si>
  <si>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</si>
  <si>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</si>
  <si>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</si>
  <si>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</si>
  <si>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</si>
  <si>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</si>
  <si>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</si>
  <si>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</si>
  <si>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</si>
  <si>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</si>
  <si>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</si>
  <si>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</si>
  <si>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</si>
  <si>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</si>
  <si>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</si>
  <si>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</si>
  <si>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</si>
  <si>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</si>
  <si>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</si>
  <si>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</si>
  <si>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</si>
  <si>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</si>
  <si>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</si>
  <si>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</si>
  <si>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</si>
  <si>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</si>
  <si>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</si>
  <si>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</si>
  <si>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rPr>
        <b/>
        <sz val="11"/>
        <color rgb="FF000000"/>
        <rFont val="Calibri"/>
        <scheme val="minor"/>
      </rPr>
      <t xml:space="preserve">Kalkulatsioon ja  allika põhjendus
</t>
    </r>
    <r>
      <rPr>
        <i/>
        <sz val="11"/>
        <color rgb="FF000000"/>
        <rFont val="Calibri"/>
        <scheme val="minor"/>
      </rPr>
      <t>Võimalusel kirjeldada siin lahtris, kui on põhjalikum tabeli kujul kalkulatsioon, siis see tuua välja eraldi Exceli lehel ja siin vastava rea lahtris sellele viidata.</t>
    </r>
  </si>
  <si>
    <t>Tegevuse jätkusuutlikkuse kulu</t>
  </si>
  <si>
    <t xml:space="preserve">Kommentaar
</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</si>
  <si>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</si>
  <si>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</si>
  <si>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</si>
  <si>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</si>
  <si>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</si>
  <si>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</si>
  <si>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</si>
  <si>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</si>
  <si>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</si>
  <si>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</si>
  <si>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</si>
  <si>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</si>
  <si>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</si>
  <si>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</si>
  <si>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</si>
  <si>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</si>
  <si>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</si>
  <si>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</si>
  <si>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</si>
  <si>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</si>
  <si>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</si>
  <si>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püsikuluga</t>
    </r>
    <r>
      <rPr>
        <i/>
        <sz val="11"/>
        <rFont val="Calibri"/>
        <family val="2"/>
        <charset val="186"/>
      </rPr>
      <t xml:space="preserve"> mis peab minema baasi, või on tegemist </t>
    </r>
    <r>
      <rPr>
        <b/>
        <i/>
        <sz val="11"/>
        <rFont val="Calibri"/>
        <family val="2"/>
        <charset val="186"/>
      </rPr>
      <t>ühekordse kuluga</t>
    </r>
    <r>
      <rPr>
        <i/>
        <sz val="11"/>
        <rFont val="Calibri"/>
        <family val="2"/>
        <charset val="186"/>
      </rPr>
      <t xml:space="preserve"> konkrteetse(te)l aasta(te)l.</t>
    </r>
  </si>
  <si>
    <t>Eesti Linnade ja Valdade Liit (ELVL)</t>
  </si>
  <si>
    <t>ELVL</t>
  </si>
  <si>
    <t>I: Digiriik</t>
  </si>
  <si>
    <t>1.2.1. Avalike teenuste juhtimise ja kasutajakesksuse juurutamine</t>
  </si>
  <si>
    <t>IV: muu digipöördega seotud otsene kulu</t>
  </si>
  <si>
    <t>KOV infosüsteemide analüüsi põhjal:
KOVidel puudub enamasti ülevaade pakutavatest teenustest
Ametnike ega lõppkasutajate rahulolu teenustega reeglina ei mõõdeta
Arendusvajadused on enamasti suunatud automatiseerimisele ja käsitöö vähendamisele ametniku poolt
Teenuste üle kontroll puudub</t>
  </si>
  <si>
    <t>KOV avalike teenuste kaardistamise mudel ja ühtne kasutajate rahulolu mõõtmise süsteem</t>
  </si>
  <si>
    <t xml:space="preserve">2023 – projektijuhi värbamine, KOVide KOKSist tulenevate avalike teenuste esmane kaardistamine koostöös MKMi teenuste tiimiga KOV teenuste arendajatega võrgustiku baasil (7 KOVi). Taustainfo kogumine ja jätkutegevuste kavandamine KOV teenuste esmase kaardistusest tulenevalt.
2024 – jätkutegevused lähtuvalt KOV teenuste esmasest kaardistusest. Võimalikud tegevused: teenuste kaardistuse laiendamine kõikidele omavalitsustele; KOV teenuste detailsema kaardistamise ühtse mudeli väljatöötamine ja valideerimine KOVidega; ühtse kasutajate rahulolu mõõtmise süsteemi kokkuleppimine, kavandatud jätkutegevused (teenuste kaardistamine ja rahulolu süsteemi juurutamine). KOVidel tekib ülevaade oma teenustest ja protsessidest ehk nn äripoole vajadustest.   </t>
  </si>
  <si>
    <t>Äripaneel</t>
  </si>
  <si>
    <t>SF 21-27 (taotletav raha)</t>
  </si>
  <si>
    <t xml:space="preserve">Projektijuhi töötasu 1.10.2023-31.12.2024, brutopalk ca 3000 EUR/kuus. Teenuste kaardistamise ja ühtse kasutajate rahulolu mõõtmise mudeli väljatöötamine - ca 70 000 eurot. Personaliga seotud otsesed majanduskulud (arvutitöökoht, koolituskulud, sõidukulud) arvestatud ca 4000 eurot aastas. </t>
  </si>
  <si>
    <t>1.2.7. Avaliku sektori digimuutuste võimendamine</t>
  </si>
  <si>
    <t>III: teadlikkuse tõstmine</t>
  </si>
  <si>
    <t>KOV infosüsteemide analüüsile tuginedes:
KOVide teenustega seotud kompetentsid on madalad
Ametnike ega lõppkasutajate rahulolu teenustega reeglina ei mõõdeta
Kasutajakeskne mõtteviis puudub, kasutajakogemusega tegelevad vaid üksikud omavalitsused</t>
  </si>
  <si>
    <t xml:space="preserve">KOV teenuste omanike arenguprogramm ja KOV digikompetentside kasvatamine </t>
  </si>
  <si>
    <t>2023 – koostöös MKMi oskuste tiimi ja KOV personalivõrgustikuga detailsema plaani koostamine KOV digikompetentside kasvatamisekes ning koolitusprogrammi ettevalmistus  Tulemus: valmis 2024. a tegevusplaan ja koolitusprogammi lähteülesanne.                                                                     2024 – koolitusprogrammi hanke läbiviimine ja koolitused. Hinnanguliselt koolitatavate arv: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t>
  </si>
  <si>
    <t xml:space="preserve">Arenguprogrammi maksumuseks on arvestatud 100 000 eurot. Hinnanguline programmi läbinute arv on 250, arvestatud on 400 EUR/inimese kohta. ELVLis on 2023. aastast tööl KOV personalivõrgustiku koordinaator, kes tegeleb personali arendamisega. Arenguprogrammi oleks võimalik ühitada riigi teenistujatele suunatud koolitus-programmidega, kuid sisu peab katma ka KOV spetsiifikat.  </t>
  </si>
  <si>
    <t>I: Infotehnoloogiliste lahenduste väljatöötamine ja arendamine</t>
  </si>
  <si>
    <t>KOVidel puudub võimalus viia õiguspäraselt ja turvaliselt virtuaalsetel koosolekutel hääletusi. Praegune VOLIS on legacy, mis tingib teenuse ebastabiilsuse kasutajakoormuse tõusu korral, kasutusel on vananenud tehnoloogia ja kasutajadisain. Kasutajate rahulolu on madal (5,63)</t>
  </si>
  <si>
    <t xml:space="preserve">KOV rahvahääletuste ja koosolekute digilahendus </t>
  </si>
  <si>
    <t>2023 - 2022.a valminud VOLIS2 analüüsi ülevaatus ja KOVidega koostöös minimaalsete arendatavate funktsionaalsuste kokkuleppimine -&gt; esmalt MVP arendus ehk minimaalne funktsionaalsus. Hanke tehnilise kirjelduse ettevalmistamine.                             2024 -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t>
  </si>
  <si>
    <t xml:space="preserve">Äri- ja arhitektuuri paneel läbitud </t>
  </si>
  <si>
    <t>VOLIS2 analüüs on läbi viidud 2021-2022, plaanis on minna edasi nn light versiooniga ehk arendada MVP ehk KOV istungite ja koosolekute läbiviimise lahendus. Kalkulatsioon: projektijuht-analüütik 0,5 FTE, 1.09.2023 - 31.03.2025, brutopalk 3200 EUR/kuus. Tarkvaraarendus - 270 000.</t>
  </si>
  <si>
    <t xml:space="preserve">III: Küberturvalisus </t>
  </si>
  <si>
    <t>3.3. Suurem küberturvalisuse tagamise võimekus</t>
  </si>
  <si>
    <t>II: küberruumi hoidmine, arendamine ja juurutamine usaldusväärse ja turvalisena</t>
  </si>
  <si>
    <t>Kohalike omavalitsuste infoturbe võimekus on endiselt madal. KOVid üha rohkem tunnistavad, et pole võimelised seda valdkonda katma. KOVid ei mõista infoturbe olemust ja vajalikkust, seda peetakse tehniliseks mitte organisatoorseks probleemiks. 
ISKE dokumentatsioon on enamikul olemas, kuid seda ei järgita. KOVidel puudub keskselt kasutatav andmebaas, kuhu koguda parimaid praktikaid, juhendmaterjali jms</t>
  </si>
  <si>
    <t>Küberturvalisuse tagamise tugi KOVidele</t>
  </si>
  <si>
    <t xml:space="preserve">2023 – infoturbe spetsialisti värbamine (osalise tööajaga),  taustainfo kogumine ja tööplaani koostamine, ELVLi kui organisatsiooni ja digipöörde tegevuste turbevajaduste kaardistamine; KOVide EITS kasutusprofiili koostamisest tulenevad jätkutegevused. 
2024 –  E-ITS mentorite võrgustiku käivitamine (tugi KOVilt KOVile E-ITS rakendamisel). Analüüsi koostamine sobiva lahenduse leidmiseks standardlahenduste kogu platvormi loomisel; E-ITS rakendamise toe pakkumine KOVide EITS kasutusprofiilist lähtuvalt. EITS rakendamise tööriistade analüüs ja KOV vajadustest lähtuvate funktsionaalsuste kirjeldamine. Turvaline keskkond parimate praktikate ja dokumentatsiooni jagamiseks, mida kasutades on võimalik parandada infoturbe juhtimist KOV-ides.  </t>
  </si>
  <si>
    <t>Ilmselt äripaneel</t>
  </si>
  <si>
    <t xml:space="preserve">Infoturbespetsialist töötasu (1 FTE) 1.10.2023-31.12.2024, brutopalk ca 3300 EUR/kuus. 2024. a esmalt analüüsi koostamine sobiva lahenduse leidmiseks ning dokumentatsiooni kogumiseks. Personaliga seotud otsesed majanduskulud (arvutitöökoht, koolituskulud, sõidukulud) arvestatud ca 4000 eurot aastas. </t>
  </si>
  <si>
    <t>1.2.2. Andmepõhine riigivalitsemine ja andmete taaskasutus</t>
  </si>
  <si>
    <t>KOVide poolt avaandmete avaldamine on vaevaline. Kuna paljud KOVide poolt kasutatavad infosüsteemid kuuluvad eraettevõtetele peab vajalike liidestuste loomiseks läbi rääkima teenusepakkujaga. RIHAs on mitmed KOVide poolt kasutatavad infosüsteemid registreerimata, vajaliku dokumentatsiooni koostamisega ei saada hakkama.</t>
  </si>
  <si>
    <t>Avaandmete avaldamise ja andmehalduse tugi KOVidele</t>
  </si>
  <si>
    <t xml:space="preserve">2024 - värbamine;                                                       Andmete valdkonna KOV hetkeolukorra kaardistus, sh infosüsteemide ja võimalike andmestike kaardistamine. Rihakese kasutuselevõtmise võimaluste analüüs koostöös kohalike omavalitsustega pilootprojektina. KOV parimate praktikate otsimine ja jagamine, KOVide teadlikkuse tõstmine andmete olulisusest ja kasutusvõimalustest. Osalemine MKMi-RIA andmete töögruppides, sh TSI projektis ning vajaduspõhiselt vahelüli rolli täitmine omavalitsustega kontakti saamisel. 
Lahenduse leidmine koostöös RIAga, kuidas oleks võimalik erinevate infosüsteemidega seotud andmeid otstarbekalt avaldada. Ülevaade KOVi infosüsteemidest RIHA vaatest (milline on seis ja võimalikud lahendused). </t>
  </si>
  <si>
    <t xml:space="preserve">Andmeanalüütiku töötasu (1 FTE) 1.01.-31.12.2024, brutopalk ca 2900 EUR/kuus.  Personaliga seotud otsesed majanduskulud (arvutitöökoht, koolituskulud, sõidukulud) arvestatud ca 4000 eurot aastas. </t>
  </si>
  <si>
    <t>1.2.6. Avatud innovatsioon ja digiriigi kogukonna arendamine</t>
  </si>
  <si>
    <t xml:space="preserve">KOVide koostöö IT valdkonnas on mõnevõrra paranenud ELVL koordineerimisel. Digipöörde käigus saavad osad suunad kaetud, kuid vajalik on hoida ka laiemat vaadet KOV IT juhtimisele ja rollidele. </t>
  </si>
  <si>
    <t>KOV digivaldkonna kogukonna tugevdamine</t>
  </si>
  <si>
    <t>2023 a kogukonna tugevdamise tegevused kaetakse ELVL baasrahastusest.                                                        2024 - 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t>
  </si>
  <si>
    <t>KOV IT juhtimise parimate praktikate jagamise töötoad-kogemuslood (nt IT teenuste korraldus KOVis, võimalused tugiteenuste konsolideerimiseks KOVis, teenustega seotud tarkvarade võrdlus, IT juhtimise mudelid jms). Arvestatud üks füüsilise kohaletulekuga seminar aastas (2023. a 1 päev, 2024. a 2-päevane).</t>
  </si>
  <si>
    <t>ELVL IKT KK on tegutsenud  ca 5 aastat, kuid üksuse võimekus on endiselt piiratud. Seni on rohkem keskendutud KOVide kesksete platvormide jätkusuutlikkuse tagamisele ja üldisele koordineerimisele ning KOV teenuste vaade on jäänud tahaplaanile.</t>
  </si>
  <si>
    <t>ELVL IKT Kompetentsikeskuse baasrahastus</t>
  </si>
  <si>
    <t>2023. a lõpuks on valminud uus KOV IKT arengukava. Pidevad tegevused: KOV IT juhtide võrgustiku koordineerimine, infoseminaride korraldamine, KOVide nõustamine, KOV kesksete lahenduste tootejuhtimine (Anna Teada, Omavalitsuste portaal, VOLIS); Valdkonna õigusaktide kooskõlastamine.</t>
  </si>
  <si>
    <t>Baaseelarve</t>
  </si>
  <si>
    <t xml:space="preserve">ELVL KOV IKT valdkonna baasrahastus lähtuvalt ELVL eelarvest.                                      </t>
  </si>
  <si>
    <t>Kohalike omavalitsuste IKT taristu seis on aegunud. Serverite tarkvara ning riistvara on amortiseerunud. Võrgu ülesehitus on tehtud süsteemitult ning kohati on laiendamine  problemaatiline. Serverite hoiustamine ei vasta infoturbe nõuetele.</t>
  </si>
  <si>
    <t>IKT taristu Riigipilve majutamine soodustingimustel KOVidele</t>
  </si>
  <si>
    <t xml:space="preserve">Vahetame välja KOV on-premise legacy serverid tänapäevaste pilvelahenduste vastu
Riigipilve on kolinud osaliselt või täielikult  60% KOV-idest ning loobunud enda lokaalsetest serveritest. Tagatud tõhusam riistavara kasutus ning serverite tänapäevasem haldus.                                                       </t>
  </si>
  <si>
    <t>RES IKT (vaja juurde taotleda)</t>
  </si>
  <si>
    <t>Riigipilves baasressursside majutuse kulu KOV-ile on ca 600 eur kuus. KOV võrguriistvara hankimine, paigaldamine ning seadistamine - 1 KOV-i hinnanguline võrguseadmete kulu 17 500 eurot.</t>
  </si>
  <si>
    <t>Omavalitsuste veebilehtede platvorm OVP valmib 2023.a lõpuks. Alates 2024. a saaksid seda kasutusele võtta teised KOVid, kuid esialgu võib klientide hulk olla ebapiisav halduskulu katmiseks. Kuna OVP baseerub Valitsusportaalil, on vajalik hoida KOVide osa ajakohasena kui VPs toimuvad uuendused.</t>
  </si>
  <si>
    <t>Omavalitsuste portaali halduskulu osaline katmine</t>
  </si>
  <si>
    <t>Rahastus kataks ära vahesumma, mis tekib KOVidelt saadava tulu ja  portaali haldamiseks vajalike tegelike kulude vahest, juhul kui piisav hulk KOVe uut platvormi kasutusele ei võta. Lisaks pisiarenduste ja tarkvara hoolduse kulud osas, mida ei kata RMITi teenus.</t>
  </si>
  <si>
    <t>KOV serverite migreerimine Riigipilve keskkonda 100 000 EUR.</t>
  </si>
  <si>
    <t>2-aastat on KOVile Riigipilves IKT taristu majutamine tasuta. Riigipilve tasu kompenseerimine KOVidele toimuks RES vahendite arvelt mitte RITi eelarvest (baastaristu majutus oleks RESi vahenditest ja ülejäänud ressursi eest tasub KOV)</t>
  </si>
  <si>
    <t>1.1.1. Üleminek sündmuspõhistele ja proaktiivsetele teenustele</t>
  </si>
  <si>
    <t>1. Baaseelarve tegevus, mis sisaldab jätkusuutlikkuse kulusid ja need on samal real välja toodud</t>
  </si>
  <si>
    <t>II: Ühenduvus</t>
  </si>
  <si>
    <t>1.1.2. Krativäeline riik</t>
  </si>
  <si>
    <t>Muu rahastus</t>
  </si>
  <si>
    <t>+km</t>
  </si>
  <si>
    <t>2. Tegevus on jätkusuutlikkuse kulu (baaseelarve, RES lisataotlus, muu allikas)</t>
  </si>
  <si>
    <t>1.1.3. Inimkeskne Digiriik</t>
  </si>
  <si>
    <t>3. SF tegevus, mis vajab jätkusuutlikkuse kulusid ja need on eraldi real välja toodud</t>
  </si>
  <si>
    <t>1.1.4. Roheline digiriik</t>
  </si>
  <si>
    <t>Reserv (SR)</t>
  </si>
  <si>
    <t>4. SF tegevus, mis vajab jätkusuutlikkuse kulusid, aga neid pole välja arvutatud ja eraldi real välja toodud</t>
  </si>
  <si>
    <t>5. SF tegevus, mis ei vaja jätkusuutlikkuse kulusid (nt analüüs)</t>
  </si>
  <si>
    <t>SF 14-20 (töös olev projekt)</t>
  </si>
  <si>
    <t>1.2.3. Tulevikukindlad digiriigi platvormid</t>
  </si>
  <si>
    <t>3. teadlikkuse tõstmine</t>
  </si>
  <si>
    <t>1.2.4. Keskselt osutatud IT-alusteenused</t>
  </si>
  <si>
    <t>1.2.5. Uute lähenemisviiside pidev katsetamine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</si>
  <si>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</si>
  <si>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</si>
  <si>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</si>
  <si>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</si>
  <si>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</si>
  <si>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</si>
  <si>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</si>
  <si>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</si>
  <si>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</si>
  <si>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</si>
  <si>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</si>
  <si>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</si>
  <si>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</si>
  <si>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</si>
  <si>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</si>
  <si>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</si>
  <si>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</si>
  <si>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</si>
  <si>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</si>
  <si>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Kommentaar</t>
  </si>
  <si>
    <t>2023 eelarve täitmine</t>
  </si>
  <si>
    <t>2023 täitmise aruanne / sisu kirjeldus / põhjendused</t>
  </si>
  <si>
    <t>Partner/asutus, kelle eelarvest algatusi teostatakse</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</si>
  <si>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</si>
  <si>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</si>
  <si>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</si>
  <si>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1. Tegevus sisaldab jätkusuutlikkuse kulusid ja need on samal real välja toodud.</t>
  </si>
  <si>
    <t>2. Tegevus on jätkusuutlikkuse kulu</t>
  </si>
  <si>
    <t>3. Tegevus, mis vajab jätkusuutlikkuse kulusid ja need on eraldi real välja toodud</t>
  </si>
  <si>
    <t>4. Tegevus, mis vajab jätkusuutlikkuse kulusid, aga neid pole välja arvutatud ja eraldi real välja toodud</t>
  </si>
  <si>
    <t>5. Tegevus, mis ei vaja jätkusuutlikkuse kulusid.</t>
  </si>
  <si>
    <t>Eesti Linnade ja Valdade Liidu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</si>
  <si>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</si>
  <si>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</si>
  <si>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</si>
  <si>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</si>
  <si>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</si>
  <si>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</si>
  <si>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</si>
  <si>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Eesti Linnade ja Valdade Liit</t>
  </si>
  <si>
    <t>x</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</si>
  <si>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</si>
  <si>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</si>
  <si>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</si>
  <si>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</si>
  <si>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</si>
  <si>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</si>
  <si>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</si>
  <si>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</si>
  <si>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</si>
  <si>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</si>
  <si>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</si>
  <si>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</si>
  <si>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Tulenevalt majandus- ja infotehnoloogiaministri 25. augusti 2023. a käskkirja „Toetuse andmise tingimused valdkondlike digipöörete toetamiseks“ punktist 8.4. allkirjastan/kinnitan Sotsiaalministeeriumi tervise valdkonna digipöörde tegevuskava.</t>
  </si>
  <si>
    <t>Valdkondliku digipöörde tegevuskava – Eesti Linnade ja Valdade Liit</t>
  </si>
  <si>
    <r>
      <t>Digipöörde eesmärk:</t>
    </r>
    <r>
      <rPr>
        <sz val="11"/>
        <color theme="1"/>
        <rFont val="Calibri"/>
        <family val="2"/>
        <charset val="186"/>
        <scheme val="minor"/>
      </rPr>
      <t> </t>
    </r>
  </si>
  <si>
    <t>Aastaks 2025 on käivitatud esmased tegevused ja välja töötatud konkreetne tegevusplaan digipöörde suundade lõikes, et liikuda KOVides mõtteviisi muutuse poole (avalike teenuste kasutajakesksus, andmepõhisus, kübeturvalisuse tagamine).</t>
  </si>
  <si>
    <r>
      <t>Digipöörde tegevuskava eesmärk:</t>
    </r>
    <r>
      <rPr>
        <sz val="11"/>
        <color theme="1"/>
        <rFont val="Calibri"/>
        <family val="2"/>
        <charset val="186"/>
        <scheme val="minor"/>
      </rPr>
      <t> </t>
    </r>
  </si>
  <si>
    <t xml:space="preserve">Eesti Linnade ja Valdade Liit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</si>
  <si>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</si>
  <si>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</si>
  <si>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</si>
  <si>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</si>
  <si>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</si>
  <si>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</si>
  <si>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Eesti Linnade ja Valdade Liit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</si>
  <si>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</si>
  <si>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</si>
  <si>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</si>
  <si>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</si>
  <si>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</si>
  <si>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</si>
  <si>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</si>
  <si>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</si>
  <si>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</si>
  <si>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</si>
  <si>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</si>
  <si>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</si>
  <si>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</si>
  <si>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</si>
  <si>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</si>
  <si>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</si>
  <si>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</si>
  <si>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</si>
  <si>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</si>
  <si>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</si>
  <si>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</si>
  <si>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</si>
  <si>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</si>
  <si>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</si>
  <si>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</si>
  <si>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</si>
  <si>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</si>
  <si>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</si>
  <si>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Raleway"/>
        <charset val="186"/>
      </rPr>
      <t>​</t>
    </r>
  </si>
  <si>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</si>
  <si>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</si>
  <si>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</si>
  <si>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</si>
  <si>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</si>
  <si>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</si>
  <si>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Seisuga 01.01.2023</t>
  </si>
  <si>
    <t>Seisuga 01.01.2024</t>
  </si>
  <si>
    <t>IKT Personal</t>
  </si>
  <si>
    <t>Täidetud/olemas</t>
  </si>
  <si>
    <t>Täitmata</t>
  </si>
  <si>
    <t>andmekorraldusanalüütik​</t>
  </si>
  <si>
    <t>andmekvaliteedi kontrolli spetsialist​</t>
  </si>
  <si>
    <t>andmelao arendaja​</t>
  </si>
  <si>
    <t>jurist - ei ole kavas lähiajal täita​</t>
  </si>
  <si>
    <t>projektijuht​</t>
  </si>
  <si>
    <t>rakenduste administraator​</t>
  </si>
  <si>
    <t>riskijuht​</t>
  </si>
  <si>
    <t>süsteemiadministraator​</t>
  </si>
  <si>
    <t>tarkvara arhitekt​</t>
  </si>
  <si>
    <t>testija​</t>
  </si>
  <si>
    <t>tooteomanik​</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</si>
  <si>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</si>
  <si>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</si>
  <si>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</si>
  <si>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</si>
  <si>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</si>
  <si>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</si>
  <si>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</si>
  <si>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</si>
  <si>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</si>
  <si>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</si>
  <si>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</si>
  <si>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</si>
  <si>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</si>
  <si>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</si>
  <si>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</si>
  <si>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</si>
  <si>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</si>
  <si>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</si>
  <si>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</si>
  <si>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</si>
  <si>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</si>
  <si>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</si>
  <si>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</si>
  <si>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</si>
  <si>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</si>
  <si>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</si>
  <si>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</si>
  <si>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</si>
  <si>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</si>
  <si>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</si>
  <si>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</si>
  <si>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</si>
  <si>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</si>
  <si>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</si>
  <si>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</si>
  <si>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</si>
  <si>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</si>
  <si>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</si>
  <si>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Projekti/tegevuse nimi</t>
  </si>
  <si>
    <t>Digipöörde elluviimisega seotud personal tööperede lõikes</t>
  </si>
  <si>
    <t xml:space="preserve">Digipöörde elluviimisega seotud personal tööperede lõikes </t>
  </si>
  <si>
    <t>Mis aastal on töötaja värvatud /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</si>
  <si>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</si>
  <si>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</si>
  <si>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</si>
  <si>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</si>
  <si>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</si>
  <si>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</si>
  <si>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</si>
  <si>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</si>
  <si>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</si>
  <si>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</si>
  <si>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</si>
  <si>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</si>
  <si>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</si>
  <si>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</si>
  <si>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</si>
  <si>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</si>
  <si>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</si>
  <si>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</si>
  <si>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</si>
  <si>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</si>
  <si>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</si>
  <si>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Alustasime ettevalmistavate tegevustega 2023.a sügisel, kuid sisuline algus oli 2024.a 
algusest. Digipöörde tegevuste algus venis kuna detailse tegevuskava kinnitamine toimus kavandatust hiljem ning 2023.a lõpus toimusid ELVLi volikogu otsusel muudatused ELVLi büroo struktuuris, mis hõlmasid ka IKT valdkonda. Ametikohtade ümberkorraldamise tulemusena täidab alates 01.01.2024 IKT nõunik 0,5 töökoha ulatuses teenuste projektijuhi ülesandeid. 2023.a sügisel alustati ettevalmistavaid tegevusi KOV teenuste kaardistamiseks koostöös Tartu linna ja MKMi teenuste nõunikuga. 2024.a jaanuaris tutvustati Tartu linna baasil koostatud baastabelit KOV teenuste arendajate pilootrühmale (7 KOVi) ning toimus 2 veebikohtumist tabeli sisu täpsustamiseks ja ühise seisukoha kujundamiseks. ELVLi teenuste projektijuht korraldas nelja omavalitsusega lisaks eraldi kohtumised, et täpsustada metoodikat, ootusi ja kaardistuse protsessi. Praeguseks on oma teenuste kaardistuse esitanud Rae vald ning maikuuks lisandub 3 KOVi kaardistus. Lisaks viis ELVLi teenuste projektijuht KOV pilootrühmaga läbi teenusedisaini kaardimängu, mille raames otsiti lahendusi KOV teenuste kasutajate tagasiside metoodika osas. Tegevused jätkuvad plaanipäraselt.</t>
  </si>
  <si>
    <t xml:space="preserve">Alustasime ettevalmistavate tegevustega 2023.a sügisel koostöös ELVLi personalinõunikuga. 2023.a lõpus viidi läbi veebiküsitlus KOV personalivõrgustiku seas, et saada ülevaade KOVide koolitustegevusest digivaldkonna teemadel. Lisaks küsiti personalitöötajatelt, mida üldse mõistetakse digikompetentside all. Küsitlusele vastajate hulk oli tagasihoidlik, kuid siiski saadi kinnitust, et digikompetentsid hõlmavad KOVide vaatest eelkõige tarkvara/riistvara kasutamisega seotud oskusi. ELVL korraldas veebruarikuus Pärnus KOV personalivõrgustikule kahepäevase seminari, kus fookuses olid digiteemad. Seminaril tutvustati muuhulgas Digiriigi Akadeemia koolitusi ning digikompetentside arutelupaneelis osalesid Digiriigi akadeemia projektijuht, ELVLi IKT nõunik ja Praxise analüütik. KOV teenuste omanike arenguprogrammi hankedokumentsioon ja tehniline kirjeldus on ettevalmistamisel. Plaanis on hange välja kuulutada maikuus. </t>
  </si>
  <si>
    <t xml:space="preserve">Aastal 2023 tegevusi ei toimunud, sest alustasime tegevustega 2024. 
2024.a esimestel kuudel uuendati 2022 a valminud VOLIS2 analüüs, mis töötati ümber ning kohendati. Uuendatud analüüsi alusel on võimalik tellida arendustööd, mis kataks ära tänase VOLIS rahvahääletuste läbiviimise funktsionaalsuse.
(VOLISel on kaks moodulit: 
- volikogu istungi läbiviimise moodul - sellele on täna turul alternatiiv tekkinud, mida üks KOV on kasutamas; 
- rahvahääletuse moodul (kasutatakse näiteks kaasava eelarve läbiviimiseks), seda funktsionaalsust täna turul olevad tooted ei paku. Valminud uuendatud analüüsi on arutatud ka RIA valimisteenistusega, et leida võimalikke koostöövõimalusi. RIA poolt hallatav VIS praegusel kujul ei sobi KOV rahvahääletusteks (kõrgemad turvanõuded ja erinev protsess), kuid lepiti kokku, et ELVLi tellitav infosüsteem arendatakse modulaarselt, et tulevikus oleks võimalik hääletuse moodul välja vahetada (juhul kui RIA poolt vastav lahendus tekib).
Tegevused algasid hiljem, kuid jätkuvad plaanipäraselt, hetkel on ettevalmistamisel hanke dokumentatsioon. Alates 01.01.2024 täidab ELVL IT projektijuht 0,6 töökoha ulatuses uue infosüsteemi projektijuhi ülesandeid. </t>
  </si>
  <si>
    <t>Alustasime ettevalmistavate tegevustega 2023. a lõpus. Ametikohtade ümberkorraldamise tulemusena täidab alates 01.01.2024 IT spetsialist 0,6 töökoha ulatuses infoturbe spetsialisti ülesandeid. 
2023.a detsembris käivitati E-ITS mentorlus. Selle raames sõlmiti käsunduslepingud nelja omavalitsuse töötajatega, sh E-ITS kasutusprofiili pilootprojektis osalenud omavalitsuste IT-juhid ning lisaks Jõgeva vallasekretär (kogemus RIA järelevalve läbimisega). Mentorid on praeguseks nõustanud 6 omavalitsust. Jätkatud on ka koostöös RIAga E-ITS veebiseminaride korraldamist KOV töötajatele. ELVL infoturbe spetsialist on lisaks tegelenud ELVLi kui organisatsiooni ja digipöörde tegevuste turbevajaduste kaardistamisega ning teinud eelanalüüsi standardlahenduste kogu platvormi loomiseks. Selle baasil koostatakse lähteülesanne arenduse tellimiseks. Keskkond arendatakse tõenäoliselt Sharepointi baasil ning tegemist saab olema nö KOVide ülese siseveebi lahendusega, mida esmalt saavad kasutama hakata ELVL IT-võrgustiku liikmed.</t>
  </si>
  <si>
    <t xml:space="preserve">2024.a alguses uuendati KOV IT-võrgustiku listi, et oleks kaetud kõik kohalikud omavalitsused. Praeguseks on listis 163 liiget. 10-11.aprillil toimusid traditsioonilised linnade ja valdade päevad, seekord oli asukohaks Tartu. Digiteemadele oli pühendatud kaks ettekannet RIA poolt: 1) riigi kesksetest lahendustest kodanikele ja omavalitsustele ning 2) infoturbe teemadel.  
Alustatud on ettevalmistustega 2024.a sügisel korraldatavaks 2-päevaseks seminariks. Lisaks ettekannete formaadile on plaanis läbi viia töötoad erinevate teemade lõikes: andmed ja AI; küberturvalisus; teenuste juhtimine. Ürituse korraldamisel tehakse koostööd MKMi ja RIAga. </t>
  </si>
  <si>
    <t>Tegevus ei ole rahastust saanud.</t>
  </si>
  <si>
    <t xml:space="preserve">Tegevusega alustati plaanipäraselt 2024.a. Kuna uue töötaja värbamise protsess võttis kavandatust kauem aega, asus andmete suuna projektijuht ELVLis tööle alates 18.märtsist. Tegevutega jätkatakse plaanipäraselt. ELVL IKT nõunik on osalenud riigi andmete juhtrühma töös ning ELVL on kaasatud osapool andmete kompetentsikeskuste ehk nn TSI projektis, kuhu õnnestus lisaks kaasata ka 5 omavalitsust. </t>
  </si>
  <si>
    <t>olemas</t>
  </si>
  <si>
    <t xml:space="preserve">2024 – projektijuhi värbamine, KOVide KOKSist tulenevate avalike teenuste esmane kaardistamine koostöös MKMi teenuste tiimiga KOV teenuste arendajatega pilootrühma baasil (5 KOVi). Jätkutegevuste kavandamine KOV teenuste esmase kaardistusest tulenevalt. Võimalikud tegevused: teenuste kaardistuse laiendamine kõikidele omavalitsustele; KOV teenuste standardi väljatöötamine ja valideerimine KOVidega; ühtse kasutajate rahulolu mõõtmise mudeli ja süsteemi analüüs 2025 - analüüsi tulemusena kasutajate rahulolu süsteemi arendus ja juurutamine. Lõpptulemus: KOVidel tekib ülevaade oma teenustest ja protsessidest ehk nn äripoole vajadustest; tervikpilt KOV (e-)teenustest ja kattuvusest riigiasutuste teenustega; KOV teenuste seotus sündmusteenustega; kasutajate rahulolu mõõtmine ja parendused on juurutatud teenuse osutamise protsessi.   </t>
  </si>
  <si>
    <t>2024 – koostöös MKMi oskuste tiimi ja KOV personalivõrgustikuga detailsema plaani koostamine KOV digikompetentside kasvatamisekes, koolitusprogrammi hanke läbiviimine. Koolituse korraldamine 2024.a sügisel esmalt pilootgrupiga. Hinnanguliselt koolitatavate arv kokku: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t>
  </si>
  <si>
    <t xml:space="preserve">Omavalitsuste portaali ja Anna Teada väikearenduste ja tarkvara hoolduse kulud. Lisaks vahesumma, mis tekib KOVidelt saadava tulu ja  portaali haldamiseks vajalike tegelike kulude vahest, juhul kui piisav hulk KOVe uut platvormi kasutusele ei võta. </t>
  </si>
  <si>
    <t>Riigipilves baasressursside majutuse kulu KOV-ile on ca 600 eur kuus. KOV võrguriistvara hankimine, paigaldamine ning seadistamine - 1 KOV-i hinnanguline võrguseadmete kulu 17 500 eurot. KOV serverite migreerimine Riigipilve keskkonda 100 000 EUR. 2-aastat on KOVile Riigipilves IKT taristu majutamine tasuta. Riigipilve tasu kompenseerimine KOVidele toimuks RES vahendite arvelt mitte RITi eelarvest (baastaristu majutus oleks RESi vahenditest ja ülejäänud ressursi eest tasub KOV)</t>
  </si>
  <si>
    <t>puudu</t>
  </si>
  <si>
    <t>Muud​ (liikmemaks)</t>
  </si>
  <si>
    <t xml:space="preserve">Kuna regionaalvaldkond liikus Rahandusministeeriumi alt Regionaal- ja Põllumajandusministeeriumisse, tuleb ELVLil taotleda tegevuse rahastust nüüd uutel alustel. Vastav summa on saanud eelneva kooskõlastuse ministeeriumi poolt. 
</t>
  </si>
  <si>
    <t xml:space="preserve">2023. a oli plaanis uuendada KOV IKT arengukava. Kuna 2023.a lõpus algatati ka DÜAKi uuendamine, lepiti MKMiga kokku, et KOV digivaldkonna arengukava uuendatakse pärast DÜAKi uue versiooni valmimist. ELVL aitas ettevalmistada DÜAK uuendamise regionaaldigi töötuba, mis toimus 21. märtsil ning ELVL asedirektor osaleb DÜAK juhtrühmas. 
Pidevad tegevused: KOV IT võrgustiku koordineerimine, infovahetuse ja infoseminaride korraldamine, KOVide nõustamine, KOV kesksete lahenduste tootejuhtimine (Anna Teada, Omavalitsuste portaal, VOLIS); Valdkonna õigusaktide kooskõlastamine.
2023.a lõpus valmis uus Omavalitsuste portaali platvorm (mis baseerub Valitsusportaalil) ning I kvartali jooksul avalikustasid kõik pilootprojektis osalenud asutused (6) uued veebilehed. Praeguseks on uue platvormi kasutamisest huvitatud veel 35 KOVi, kuid hetkel ei ole võimalik seda pakkuda, kuna läbirääkimised RMITiga
 teenuse laiendamiseks KOVidele on takerdunud. Loodetavasti leitakse lahendus maikuus. </t>
  </si>
  <si>
    <t>KOV teenuste keskse platvormi eelanalüüs</t>
  </si>
  <si>
    <t>KOV on osa avalikust sektorist ning elanik ei tee tihti vahet riigi ja KOV teenustel. Hetkel ei ole KOV teenuseid liidestatud eesti.ee või riikliku mobiili-rakendusega. Elanik peab KOV teenuste kohta infot otsima KOV veebilehelt, KOV iseteenindusest vms allikast.</t>
  </si>
  <si>
    <t>2024 - 2022.a valminud VOLIS2 analüüsi ülevaatus ja KOVidega koostöös minimaalsete arendatavate funktsionaalsuste kokkuleppimine -&gt; esmalt MVP arendus ehk minimaalne funktsionaalsus.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t>
  </si>
  <si>
    <t xml:space="preserve">2024 – infoturbe spetsialisti värbamine (osalise tööajaga), taustainfo kogumine ja tööplaani koostamine, ELVLi kui organisatsiooni ja digipöörde tegevuste turbevajaduste kaardistamine; KOVide EITS kasutusprofiili koostamisest tulenevad jätkutegevused.             E-ITS mentorite võrgustiku käivitamine (tugi KOVilt KOVile E-ITS rakendamisel). Lähteülesande koostamine sobiva lahenduse leidmiseks standardlahenduste kogu platvormi loomiseks ja arenduse tellimine. 
2025 -  E-ITS rakendamise toe jätkamine (mentorlus, veebiseminarid koostöös RIAga).  Parimate praktikate, juhendite ja dokumentatsiooni jagamise keskkonna käivitamine (nn KOV ülene siseveeb). Eesmärk on tõsta teadlikkust ja parandada infoturbe juhtimist KOV-ides.  </t>
  </si>
  <si>
    <t>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t>
  </si>
  <si>
    <t>Pidevad tegevused: KOV IT juhtide võrgustiku koordineerimine ja infovahetus, KOVide nõustamine; KOV kesksete lahenduste tootejuhtimine (Anna Teada, Omavalitsuste portaal, VOLIS); Valdkonna õigusaktide kooskõlastamine; digivaldkonna arengudokumentide-tegevuskavade koostamises osalemine ja KOV huvide esindamine.</t>
  </si>
  <si>
    <t xml:space="preserve">2024: eelanalüüsi hanke ettevalmistamine; 2025: KOV teenuste keskse platvormi eelanalüüsi läbiviimine ja jätkutegevuste kavandamine lähtuvalt analüüsist. Tegevuse elluviimisel koostöö RIA personaalse riigi osakonnaga. </t>
  </si>
  <si>
    <t xml:space="preserve">Teenuste projektijuhi töötasu, 2024 arvestatud 0,5 töökohta; 2025.a 1.0 töökoht. KOV teenuste ühtse kasutajate rahulolu mõõtmise metoodika ja infotehnoloogilise lahenduse väljatöötamine - ca 90 000 eurot. Personaliga seotud otsesed majanduskulud (arvutitöökoht, koolituskulud, sõidukulud) arvestatud ca 4000 eurot aastas. </t>
  </si>
  <si>
    <t xml:space="preserve">Arenguprogrammi maksumuseks on arvestatud 100 000 eurot. Hinnanguline programmi läbinute arv on 250, arvestatud on 400 EUR/inimese kohta. ELVLis on 2023. aastast tööl KOV personalivõrgustiku koordinaator, kes tegeleb personali arendamisega. Tegevuse elluviimine toimub koostöös personali nõunikuga. </t>
  </si>
  <si>
    <t>Kalkulatsioon: projektijuht-analüütik 0,6 FTE. Tarkvaraarenduseks on arvestatud 270 000.</t>
  </si>
  <si>
    <t xml:space="preserve">Töötasu sisaldab infoturbespetsialist töötasu (0,6 FTE) ja E-ITS mentorite tasu. Personaliga seotud otsesed majanduskulud (arvutitöökoht, koolituskulud, sõidukulud) arvestatud ca 4000 eurot aastas.  Standardlahenduste kogu analüüs ja arenduskulu on arvestatud ca 50 000 eurot. </t>
  </si>
  <si>
    <t>Andmete suuna projektijuhi töötasu (1 FTE).  Personaliga seotud otsesed majanduskulud (arvutitöökoht, koolituskulud, sõidukulud) arvestatud ca 4000 eurot aastas. 2025. a on arvestatud 25 000 eurot andmete valdkonnaga seotud juhendmaterjali kohendamiseks KOVidele.</t>
  </si>
  <si>
    <t>KOV IT juhtimise parimate praktikate jagamise töötoad-kogemuslood (nt IT teenuste korraldus KOVis, võimalused tugiteenuste konsolideerimiseks KOVis, teenustega seotud tarkvarade võrdlus, IT juhtimise mudelid jms). Arvestatud üks füüsilise kohaletulekuga kahepäevane seminar aastas.</t>
  </si>
  <si>
    <t xml:space="preserve">ELVL KOV IKT valdkonna baasrahastus kohalikelt omavalitsustelt.                                      </t>
  </si>
  <si>
    <t xml:space="preserve">Summa sisaldab Omavalitsuste portaali ja Anna teada infosüsteemi väikearendusi. Vajalik on hoida mõlemad infosüsteemid ajakohased, et oleks tagatud tarkvara turvalisus ja funktsionaalsuste toimivus. </t>
  </si>
  <si>
    <t xml:space="preserve">Eelanalüüsi maksumuseks on arvestatud ca 80 000 eurot lähtuvalt varasemast kogemusest analüüside tellimisel. Lähteülesande koostamise käigus summa täpsustub (sõltub analüüsi skoobist). Lisaks on arvestatud 2025. a personalikulu 0,5 FTE ulatuses projekti juhtimiseks. </t>
  </si>
  <si>
    <t>2024 - värbamine; andmete valdkonna KOV hetkeolukorra kaardistus, sh infosüsteemide ja võimalike andmestike kaardistamine.             2024-2025: Osalemine MKMi-RIA andmete töögruppides, sh TSI projektis ning vajaduspõhiselt vahelüli rolli täitmine omavalitsustega kontakti saamisel. 
Avaandmete avaldamise toe pakkumine KOVidele: avaldatavate andmestike kokkuleppimine, abi andmete ettevalmistamisel ja avaldamisel, automatiseerimise lahenduste analüüs. Andmehalduse raamistiku "tõlkimine" ehk kohandamine KOVide jaoks, sh Rihakese kasutusvõimaluste analüüs. KOV teadlikkuse tõstmine andmete väärtusest ja võimalustest: parimate praktikate otsimine ja jagamine, praktiliste juhendite koostamine. ELVLi poolt Bürokrati piloteerimine KOV üldandmete osas.</t>
  </si>
  <si>
    <t xml:space="preserve">KOVide pakutavad avalikud teenused on juhitud ja hallatud lähtudes lõppkasutajast ehk KOV elanikust. Välja on arendatud kaasaegne keskkond elanike kaasamiseks KOV otsustusprotsessidesse (nt kaasav eelarve, külavanema valimised). KOVide pakutavad teenused on riigi teenustega ühtses kasutajateekonnas lähtuvalt inimese/ettevõtte vajadustest. </t>
  </si>
  <si>
    <t>SF</t>
  </si>
  <si>
    <t>Jah</t>
  </si>
  <si>
    <t>digipöörde ajaks</t>
  </si>
  <si>
    <t>3 aastat</t>
  </si>
  <si>
    <t>ei</t>
  </si>
  <si>
    <t>Ei</t>
  </si>
  <si>
    <t>2 aastat</t>
  </si>
  <si>
    <t>nõustatud tundide alusel</t>
  </si>
  <si>
    <t>Avaandmete avaldamise, andmehalduse ja AI tugi KOVidele</t>
  </si>
  <si>
    <t>Vajadus puudub</t>
  </si>
  <si>
    <t>baaseelarve</t>
  </si>
  <si>
    <t xml:space="preserve">käsundusleping </t>
  </si>
  <si>
    <t>1 aasta</t>
  </si>
  <si>
    <t>Senise VOLIS haldustasu on KOVid ise tasunud teenusepakkujale. Eeldus on, et analoogne mudel toimiks ka uue lahenduse puhul.</t>
  </si>
  <si>
    <t>Omavalitsuste portaali ja Anna Teada väikearendused</t>
  </si>
  <si>
    <t>Eelanalüüs</t>
  </si>
  <si>
    <t>Taotlus ReMile</t>
  </si>
  <si>
    <t>Tegemist on baasrahastusega KOVidelt üldiseks digipöörde elluviimiseks.</t>
  </si>
  <si>
    <t>Taotletakse Regionaal- ja Põllumajandusministeeriumilt</t>
  </si>
  <si>
    <t>RES lisataotlus. Investeeringutega seotud püsikulud tasuvad KOVid hiljem oma eelarvest.</t>
  </si>
  <si>
    <t>Eeldame, et loodava IT lahenduse halduskulu maksavad KOVid ise kinni.</t>
  </si>
  <si>
    <t>Küberturvalisus</t>
  </si>
  <si>
    <t>Baasi korrastamine</t>
  </si>
  <si>
    <t>ühekordne kulu</t>
  </si>
  <si>
    <t>püsikulu</t>
  </si>
  <si>
    <t>E-ITS mentorite käsunduslepingud</t>
  </si>
  <si>
    <t>Koostööleping MKMiga</t>
  </si>
  <si>
    <t>Lähedase surma sündmusteenuse juhtimine</t>
  </si>
  <si>
    <t>2024: Pilootprojekt kolme KOV-iga matusetoetuse taotluse info kuvamiseks eesti.ee-s, andmevahetuse analüüs ja prototüüp.
Pärismispildi analüüsi ettevalmistus</t>
  </si>
  <si>
    <t>Tööjõukulud ja töökohaga seotud majanduskulud
Tõlke- ja toimetamiskulud
Kommunikatsioonitegevused
Konsultatsioonikulud</t>
  </si>
  <si>
    <t>RRFist rahastatud tegevus ELVL ja MKMi vahelise koostöölepingu alusel</t>
  </si>
  <si>
    <t>2023.a on teostatud I etapp ehk infoteenus eesti.ee. Hetkel ei ole võimalik eesti.ee kaudu KOV teenuseid taotleda.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</si>
</sst>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55"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0"/>
      <name val="Raleway"/>
      <family val="2"/>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b/>
      <u/>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sz val="11"/>
      <name val="Calibri"/>
      <family val="2"/>
      <charset val="186"/>
      <scheme val="minor"/>
    </font>
    <font>
      <b/>
      <i/>
      <sz val="11"/>
      <name val="Calibri"/>
      <family val="2"/>
      <charset val="186"/>
    </font>
    <font>
      <i/>
      <sz val="11"/>
      <name val="Calibri"/>
      <family val="2"/>
      <charset val="186"/>
      <scheme val="minor"/>
    </font>
    <font>
      <b/>
      <sz val="11"/>
      <color rgb="FF000000"/>
      <name val="Calibri"/>
      <scheme val="minor"/>
    </font>
    <font>
      <i/>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s>
  <borders count="12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s>
  <cellStyleXfs count="2">
    <xf numFmtId="0" fontId="0" fillId="0" borderId="0"/>
    <xf numFmtId="0" fontId="23" fillId="5" borderId="0" applyNumberFormat="0" applyBorder="0" applyAlignment="0" applyProtection="0"/>
  </cellStyleXfs>
  <cellXfs count="656">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20" fillId="0" borderId="17" xfId="0" applyNumberFormat="1" applyFont="1" applyBorder="1" applyAlignment="1">
      <alignment vertical="top"/>
    </xf>
    <xf numFmtId="3" fontId="20" fillId="0" borderId="15" xfId="0" applyNumberFormat="1" applyFont="1" applyBorder="1" applyAlignment="1">
      <alignment vertical="top"/>
    </xf>
    <xf numFmtId="3" fontId="20" fillId="0" borderId="35" xfId="0" applyNumberFormat="1" applyFont="1" applyBorder="1" applyAlignment="1">
      <alignment vertical="top"/>
    </xf>
    <xf numFmtId="0" fontId="1" fillId="0" borderId="0" xfId="0" applyFont="1" applyAlignment="1">
      <alignment vertical="top"/>
    </xf>
    <xf numFmtId="0" fontId="19"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5" fillId="0" borderId="28" xfId="0" applyFont="1" applyBorder="1" applyAlignment="1">
      <alignment horizontal="center" vertical="top" wrapText="1"/>
    </xf>
    <xf numFmtId="0" fontId="25" fillId="0" borderId="52" xfId="0" applyFont="1" applyBorder="1" applyAlignment="1">
      <alignment horizontal="center" vertical="top" wrapText="1"/>
    </xf>
    <xf numFmtId="3" fontId="25" fillId="0" borderId="33" xfId="0" applyNumberFormat="1" applyFont="1" applyBorder="1" applyAlignment="1">
      <alignment vertical="top" wrapText="1"/>
    </xf>
    <xf numFmtId="3" fontId="25" fillId="0" borderId="54" xfId="0" applyNumberFormat="1" applyFont="1" applyBorder="1" applyAlignment="1">
      <alignment vertical="top" wrapText="1"/>
    </xf>
    <xf numFmtId="0" fontId="0" fillId="0" borderId="55" xfId="0" applyBorder="1" applyAlignment="1">
      <alignment vertical="top" wrapText="1"/>
    </xf>
    <xf numFmtId="3" fontId="26"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5" fillId="0" borderId="23" xfId="0" applyFont="1" applyBorder="1" applyAlignment="1">
      <alignment horizontal="left" vertical="top" wrapTex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4" fillId="0" borderId="0" xfId="0" applyFont="1" applyAlignment="1">
      <alignment vertical="top" wrapText="1"/>
    </xf>
    <xf numFmtId="0" fontId="27" fillId="0" borderId="0" xfId="0" applyFont="1" applyAlignment="1">
      <alignment vertical="top"/>
    </xf>
    <xf numFmtId="0" fontId="31" fillId="6" borderId="61" xfId="0" applyFont="1" applyFill="1" applyBorder="1" applyAlignment="1">
      <alignment vertical="top" wrapText="1"/>
    </xf>
    <xf numFmtId="0" fontId="33" fillId="7" borderId="62" xfId="0" applyFont="1" applyFill="1" applyBorder="1" applyAlignment="1">
      <alignment vertical="top"/>
    </xf>
    <xf numFmtId="0" fontId="31" fillId="7" borderId="62" xfId="0" applyFont="1" applyFill="1" applyBorder="1" applyAlignment="1">
      <alignment vertical="top"/>
    </xf>
    <xf numFmtId="3" fontId="33" fillId="7" borderId="63" xfId="0" applyNumberFormat="1" applyFont="1" applyFill="1" applyBorder="1" applyAlignment="1">
      <alignment vertical="top"/>
    </xf>
    <xf numFmtId="0" fontId="33" fillId="7" borderId="66" xfId="0" applyFont="1" applyFill="1" applyBorder="1" applyAlignment="1">
      <alignment vertical="top"/>
    </xf>
    <xf numFmtId="3" fontId="33" fillId="7" borderId="65" xfId="0" applyNumberFormat="1" applyFont="1" applyFill="1" applyBorder="1" applyAlignment="1">
      <alignment vertical="top"/>
    </xf>
    <xf numFmtId="3" fontId="31" fillId="7" borderId="27" xfId="0" applyNumberFormat="1" applyFont="1" applyFill="1" applyBorder="1" applyAlignment="1">
      <alignment vertical="top"/>
    </xf>
    <xf numFmtId="0" fontId="33" fillId="7" borderId="27" xfId="0" applyFont="1" applyFill="1" applyBorder="1" applyAlignment="1">
      <alignment vertical="top"/>
    </xf>
    <xf numFmtId="0" fontId="31" fillId="7" borderId="27" xfId="0" applyFont="1" applyFill="1" applyBorder="1" applyAlignment="1">
      <alignment vertical="top"/>
    </xf>
    <xf numFmtId="0" fontId="33" fillId="7" borderId="67" xfId="0" applyFont="1" applyFill="1" applyBorder="1" applyAlignment="1">
      <alignment vertical="top"/>
    </xf>
    <xf numFmtId="0" fontId="33" fillId="7" borderId="29" xfId="0" applyFont="1" applyFill="1" applyBorder="1" applyAlignment="1">
      <alignment vertical="top"/>
    </xf>
    <xf numFmtId="0" fontId="33" fillId="7" borderId="55" xfId="0" applyFont="1" applyFill="1" applyBorder="1" applyAlignment="1">
      <alignment vertical="top"/>
    </xf>
    <xf numFmtId="0" fontId="33" fillId="7" borderId="59" xfId="0" applyFont="1" applyFill="1" applyBorder="1" applyAlignment="1">
      <alignment vertical="top"/>
    </xf>
    <xf numFmtId="0" fontId="0" fillId="0" borderId="55" xfId="0" applyBorder="1" applyAlignment="1">
      <alignment vertical="top"/>
    </xf>
    <xf numFmtId="0" fontId="33" fillId="7" borderId="57" xfId="0" applyFont="1" applyFill="1" applyBorder="1" applyAlignment="1">
      <alignment vertical="top"/>
    </xf>
    <xf numFmtId="3" fontId="33" fillId="7" borderId="68" xfId="0" applyNumberFormat="1" applyFont="1" applyFill="1" applyBorder="1" applyAlignment="1">
      <alignment vertical="top"/>
    </xf>
    <xf numFmtId="0" fontId="33" fillId="7" borderId="58" xfId="0" applyFont="1" applyFill="1"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164" fontId="0" fillId="4" borderId="52" xfId="0" applyNumberFormat="1" applyFill="1" applyBorder="1" applyAlignment="1">
      <alignment horizontal="left" vertical="top" wrapText="1"/>
    </xf>
    <xf numFmtId="0" fontId="36" fillId="0" borderId="40" xfId="0" applyFont="1" applyBorder="1" applyAlignment="1">
      <alignment vertical="top" wrapText="1"/>
    </xf>
    <xf numFmtId="0" fontId="36" fillId="0" borderId="74" xfId="0" applyFont="1" applyBorder="1" applyAlignment="1">
      <alignment vertical="top" wrapText="1"/>
    </xf>
    <xf numFmtId="0" fontId="4" fillId="0" borderId="0" xfId="0" applyFont="1" applyAlignment="1">
      <alignment vertical="top"/>
    </xf>
    <xf numFmtId="3" fontId="29" fillId="7" borderId="27" xfId="0" applyNumberFormat="1" applyFont="1" applyFill="1" applyBorder="1" applyAlignment="1">
      <alignment vertical="top"/>
    </xf>
    <xf numFmtId="0" fontId="28" fillId="7" borderId="27" xfId="0" applyFont="1" applyFill="1" applyBorder="1" applyAlignment="1">
      <alignment vertical="top"/>
    </xf>
    <xf numFmtId="0" fontId="29" fillId="7" borderId="27" xfId="0" applyFont="1" applyFill="1" applyBorder="1" applyAlignment="1">
      <alignment vertical="top"/>
    </xf>
    <xf numFmtId="0" fontId="28" fillId="7" borderId="67" xfId="0" applyFont="1" applyFill="1" applyBorder="1" applyAlignment="1">
      <alignment vertical="top"/>
    </xf>
    <xf numFmtId="0" fontId="28" fillId="7" borderId="29" xfId="0" applyFont="1" applyFill="1" applyBorder="1" applyAlignment="1">
      <alignment vertical="top"/>
    </xf>
    <xf numFmtId="3" fontId="28" fillId="7" borderId="63" xfId="0" applyNumberFormat="1" applyFont="1" applyFill="1" applyBorder="1" applyAlignment="1">
      <alignment vertical="top"/>
    </xf>
    <xf numFmtId="0" fontId="28" fillId="7" borderId="55" xfId="0" applyFont="1" applyFill="1" applyBorder="1" applyAlignment="1">
      <alignment vertical="top"/>
    </xf>
    <xf numFmtId="0" fontId="28" fillId="7" borderId="66" xfId="0" applyFont="1" applyFill="1" applyBorder="1" applyAlignment="1">
      <alignment vertical="top"/>
    </xf>
    <xf numFmtId="3" fontId="28" fillId="7" borderId="65" xfId="0" applyNumberFormat="1" applyFont="1" applyFill="1" applyBorder="1" applyAlignment="1">
      <alignment vertical="top"/>
    </xf>
    <xf numFmtId="0" fontId="28" fillId="7" borderId="59" xfId="0" applyFont="1" applyFill="1" applyBorder="1" applyAlignment="1">
      <alignment vertical="top"/>
    </xf>
    <xf numFmtId="3" fontId="29" fillId="7" borderId="62" xfId="0" applyNumberFormat="1" applyFont="1" applyFill="1" applyBorder="1" applyAlignment="1">
      <alignment vertical="top"/>
    </xf>
    <xf numFmtId="0" fontId="29" fillId="7" borderId="62" xfId="0" applyFont="1" applyFill="1" applyBorder="1" applyAlignment="1">
      <alignment vertical="top"/>
    </xf>
    <xf numFmtId="3" fontId="28" fillId="7" borderId="57" xfId="0" applyNumberFormat="1" applyFont="1" applyFill="1" applyBorder="1" applyAlignment="1">
      <alignment vertical="top"/>
    </xf>
    <xf numFmtId="0" fontId="28" fillId="7" borderId="57" xfId="0" applyFont="1" applyFill="1" applyBorder="1" applyAlignment="1">
      <alignment vertical="top"/>
    </xf>
    <xf numFmtId="3" fontId="28" fillId="7" borderId="68" xfId="0" applyNumberFormat="1" applyFont="1" applyFill="1" applyBorder="1" applyAlignment="1">
      <alignment vertical="top"/>
    </xf>
    <xf numFmtId="0" fontId="28" fillId="7" borderId="58" xfId="0" applyFont="1" applyFill="1" applyBorder="1" applyAlignment="1">
      <alignment vertical="top"/>
    </xf>
    <xf numFmtId="3" fontId="28" fillId="7" borderId="0" xfId="0" applyNumberFormat="1" applyFont="1" applyFill="1" applyAlignment="1">
      <alignment vertical="top"/>
    </xf>
    <xf numFmtId="0" fontId="28" fillId="7" borderId="0" xfId="0" applyFont="1" applyFill="1" applyAlignment="1">
      <alignment vertical="top"/>
    </xf>
    <xf numFmtId="3" fontId="28" fillId="7" borderId="66" xfId="0" applyNumberFormat="1" applyFont="1" applyFill="1" applyBorder="1" applyAlignment="1">
      <alignment vertical="top"/>
    </xf>
    <xf numFmtId="3" fontId="29" fillId="7" borderId="45" xfId="0" applyNumberFormat="1" applyFont="1" applyFill="1" applyBorder="1" applyAlignment="1">
      <alignment vertical="top"/>
    </xf>
    <xf numFmtId="0" fontId="28" fillId="7" borderId="80" xfId="0" applyFont="1" applyFill="1" applyBorder="1" applyAlignment="1">
      <alignment vertical="top"/>
    </xf>
    <xf numFmtId="3" fontId="28" fillId="7" borderId="81" xfId="0" applyNumberFormat="1" applyFont="1" applyFill="1" applyBorder="1" applyAlignment="1">
      <alignment vertical="top"/>
    </xf>
    <xf numFmtId="0" fontId="28" fillId="7" borderId="82" xfId="0" applyFont="1" applyFill="1" applyBorder="1" applyAlignment="1">
      <alignment vertical="top"/>
    </xf>
    <xf numFmtId="3" fontId="28" fillId="7" borderId="2" xfId="0" applyNumberFormat="1" applyFont="1" applyFill="1" applyBorder="1" applyAlignment="1">
      <alignment vertical="top"/>
    </xf>
    <xf numFmtId="0" fontId="28" fillId="7" borderId="75" xfId="0" applyFont="1" applyFill="1" applyBorder="1" applyAlignment="1">
      <alignment vertical="top"/>
    </xf>
    <xf numFmtId="0" fontId="0" fillId="0" borderId="80" xfId="0" applyBorder="1" applyAlignment="1">
      <alignment vertical="top"/>
    </xf>
    <xf numFmtId="0" fontId="0" fillId="0" borderId="44" xfId="0" applyBorder="1" applyAlignment="1">
      <alignment vertical="top"/>
    </xf>
    <xf numFmtId="0" fontId="28" fillId="7" borderId="44" xfId="0" applyFont="1" applyFill="1" applyBorder="1" applyAlignment="1">
      <alignment vertical="top"/>
    </xf>
    <xf numFmtId="0" fontId="29" fillId="7" borderId="80" xfId="0" applyFont="1" applyFill="1" applyBorder="1" applyAlignment="1">
      <alignment vertical="top"/>
    </xf>
    <xf numFmtId="3" fontId="25" fillId="0" borderId="30" xfId="0" applyNumberFormat="1" applyFont="1" applyBorder="1" applyAlignment="1">
      <alignment horizontal="right" vertical="top" wrapText="1"/>
    </xf>
    <xf numFmtId="3" fontId="25" fillId="0" borderId="36" xfId="0" applyNumberFormat="1" applyFont="1" applyBorder="1" applyAlignment="1">
      <alignment horizontal="right" vertical="top" wrapText="1"/>
    </xf>
    <xf numFmtId="0" fontId="37" fillId="0" borderId="53" xfId="0" applyFont="1" applyBorder="1" applyAlignment="1">
      <alignment vertical="top" wrapText="1"/>
    </xf>
    <xf numFmtId="0" fontId="38" fillId="0" borderId="5" xfId="0" applyFont="1" applyBorder="1" applyAlignment="1">
      <alignment vertical="top" wrapText="1"/>
    </xf>
    <xf numFmtId="0" fontId="38"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40"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3" fontId="31" fillId="7" borderId="0" xfId="0" applyNumberFormat="1" applyFont="1" applyFill="1" applyAlignment="1">
      <alignment vertical="top"/>
    </xf>
    <xf numFmtId="0" fontId="33" fillId="7" borderId="0" xfId="0" applyFont="1" applyFill="1" applyAlignment="1">
      <alignment vertical="top"/>
    </xf>
    <xf numFmtId="0" fontId="31" fillId="7" borderId="0" xfId="0" applyFont="1" applyFill="1" applyAlignment="1">
      <alignment vertical="top"/>
    </xf>
    <xf numFmtId="0" fontId="33" fillId="7" borderId="64" xfId="0" applyFont="1" applyFill="1" applyBorder="1" applyAlignment="1">
      <alignment vertical="top"/>
    </xf>
    <xf numFmtId="3" fontId="33" fillId="7" borderId="0" xfId="0" applyNumberFormat="1" applyFont="1" applyFill="1" applyAlignment="1">
      <alignment vertical="top"/>
    </xf>
    <xf numFmtId="3" fontId="28" fillId="7" borderId="72" xfId="0" applyNumberFormat="1" applyFont="1" applyFill="1" applyBorder="1" applyAlignment="1">
      <alignment vertical="top"/>
    </xf>
    <xf numFmtId="0" fontId="28" fillId="7" borderId="77" xfId="0" applyFont="1" applyFill="1" applyBorder="1" applyAlignment="1">
      <alignment vertical="top"/>
    </xf>
    <xf numFmtId="3" fontId="29" fillId="7" borderId="71" xfId="0" applyNumberFormat="1" applyFont="1" applyFill="1" applyBorder="1" applyAlignment="1">
      <alignment vertical="top"/>
    </xf>
    <xf numFmtId="0" fontId="28" fillId="7" borderId="83" xfId="0" applyFont="1" applyFill="1" applyBorder="1" applyAlignment="1">
      <alignment vertical="top"/>
    </xf>
    <xf numFmtId="0" fontId="0" fillId="0" borderId="84" xfId="0" applyBorder="1" applyAlignment="1">
      <alignment vertical="top"/>
    </xf>
    <xf numFmtId="0" fontId="44" fillId="0" borderId="0" xfId="0" applyFont="1" applyAlignment="1">
      <alignment horizontal="left" vertical="top" wrapText="1"/>
    </xf>
    <xf numFmtId="0" fontId="0" fillId="0" borderId="11" xfId="0" applyBorder="1" applyAlignment="1">
      <alignment vertical="top"/>
    </xf>
    <xf numFmtId="3" fontId="33" fillId="7" borderId="81" xfId="0" applyNumberFormat="1" applyFont="1" applyFill="1" applyBorder="1" applyAlignment="1">
      <alignment vertical="top"/>
    </xf>
    <xf numFmtId="3" fontId="31" fillId="7" borderId="81" xfId="0" applyNumberFormat="1" applyFont="1" applyFill="1" applyBorder="1" applyAlignment="1">
      <alignment vertical="top"/>
    </xf>
    <xf numFmtId="3" fontId="31" fillId="7" borderId="71" xfId="0" applyNumberFormat="1" applyFont="1" applyFill="1" applyBorder="1" applyAlignment="1">
      <alignment vertical="top"/>
    </xf>
    <xf numFmtId="0" fontId="33" fillId="7" borderId="8" xfId="0" applyFont="1" applyFill="1" applyBorder="1" applyAlignment="1">
      <alignment vertical="top"/>
    </xf>
    <xf numFmtId="3" fontId="31" fillId="7" borderId="8" xfId="0" applyNumberFormat="1" applyFont="1" applyFill="1" applyBorder="1" applyAlignment="1">
      <alignment vertical="top"/>
    </xf>
    <xf numFmtId="0" fontId="31" fillId="7" borderId="8" xfId="0" applyFont="1" applyFill="1" applyBorder="1" applyAlignment="1">
      <alignment vertical="top"/>
    </xf>
    <xf numFmtId="0" fontId="33" fillId="7" borderId="10" xfId="0" applyFont="1" applyFill="1" applyBorder="1" applyAlignment="1">
      <alignment vertical="top"/>
    </xf>
    <xf numFmtId="0" fontId="33" fillId="3" borderId="0" xfId="0" applyFont="1" applyFill="1" applyAlignment="1">
      <alignment vertical="top"/>
    </xf>
    <xf numFmtId="0" fontId="0" fillId="3" borderId="43" xfId="0" applyFill="1" applyBorder="1" applyAlignment="1">
      <alignment vertical="top"/>
    </xf>
    <xf numFmtId="3" fontId="31" fillId="7" borderId="44" xfId="0" applyNumberFormat="1" applyFont="1" applyFill="1" applyBorder="1" applyAlignment="1">
      <alignment vertical="top"/>
    </xf>
    <xf numFmtId="0" fontId="33" fillId="7" borderId="44" xfId="0" applyFont="1" applyFill="1" applyBorder="1" applyAlignment="1">
      <alignment vertical="top"/>
    </xf>
    <xf numFmtId="0" fontId="31" fillId="7" borderId="44" xfId="0" applyFont="1" applyFill="1" applyBorder="1" applyAlignment="1">
      <alignment vertical="top"/>
    </xf>
    <xf numFmtId="3" fontId="31" fillId="7" borderId="45" xfId="0" applyNumberFormat="1" applyFont="1" applyFill="1" applyBorder="1" applyAlignment="1">
      <alignment vertical="top"/>
    </xf>
    <xf numFmtId="3" fontId="31" fillId="7" borderId="41" xfId="0" applyNumberFormat="1" applyFont="1" applyFill="1" applyBorder="1" applyAlignment="1">
      <alignment vertical="top"/>
    </xf>
    <xf numFmtId="0" fontId="0" fillId="3" borderId="81" xfId="0" applyFill="1" applyBorder="1" applyAlignment="1">
      <alignment vertical="top"/>
    </xf>
    <xf numFmtId="0" fontId="0" fillId="3" borderId="2" xfId="0" applyFill="1" applyBorder="1" applyAlignment="1">
      <alignment vertical="top"/>
    </xf>
    <xf numFmtId="0" fontId="31" fillId="10" borderId="28" xfId="0" applyFont="1" applyFill="1" applyBorder="1" applyAlignment="1">
      <alignment horizontal="center" vertical="top"/>
    </xf>
    <xf numFmtId="0" fontId="33" fillId="10" borderId="27" xfId="0" applyFont="1" applyFill="1" applyBorder="1" applyAlignment="1">
      <alignment horizontal="center" vertical="top"/>
    </xf>
    <xf numFmtId="0" fontId="33"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30" fillId="3" borderId="43" xfId="0" applyFont="1" applyFill="1" applyBorder="1" applyAlignment="1">
      <alignment horizontal="left" vertical="top"/>
    </xf>
    <xf numFmtId="0" fontId="0" fillId="3" borderId="55" xfId="0" applyFill="1" applyBorder="1" applyAlignment="1">
      <alignment vertical="top"/>
    </xf>
    <xf numFmtId="0" fontId="0" fillId="3" borderId="60" xfId="0" applyFill="1" applyBorder="1" applyAlignment="1">
      <alignment vertical="top"/>
    </xf>
    <xf numFmtId="0" fontId="0" fillId="3" borderId="57" xfId="0" applyFill="1" applyBorder="1" applyAlignment="1">
      <alignment vertical="top"/>
    </xf>
    <xf numFmtId="0" fontId="33" fillId="3" borderId="57" xfId="0" applyFont="1" applyFill="1" applyBorder="1" applyAlignment="1">
      <alignment vertical="top"/>
    </xf>
    <xf numFmtId="0" fontId="0" fillId="0" borderId="45" xfId="0" applyBorder="1" applyAlignment="1">
      <alignment vertical="top"/>
    </xf>
    <xf numFmtId="3" fontId="33" fillId="7" borderId="89" xfId="0" applyNumberFormat="1" applyFont="1" applyFill="1" applyBorder="1" applyAlignment="1">
      <alignment vertical="top"/>
    </xf>
    <xf numFmtId="0" fontId="33" fillId="7" borderId="83" xfId="0" applyFont="1" applyFill="1" applyBorder="1" applyAlignment="1">
      <alignment vertical="top"/>
    </xf>
    <xf numFmtId="0" fontId="31" fillId="7" borderId="83" xfId="0" applyFont="1" applyFill="1" applyBorder="1" applyAlignment="1">
      <alignment vertical="top"/>
    </xf>
    <xf numFmtId="0" fontId="0" fillId="0" borderId="19" xfId="0" applyBorder="1" applyAlignment="1">
      <alignment vertical="top"/>
    </xf>
    <xf numFmtId="0" fontId="0" fillId="0" borderId="82" xfId="0" applyBorder="1" applyAlignment="1">
      <alignment vertical="top"/>
    </xf>
    <xf numFmtId="0" fontId="28" fillId="7" borderId="84" xfId="0" applyFont="1" applyFill="1" applyBorder="1" applyAlignment="1">
      <alignment vertical="top"/>
    </xf>
    <xf numFmtId="3" fontId="31" fillId="7" borderId="90" xfId="0" applyNumberFormat="1" applyFont="1" applyFill="1" applyBorder="1" applyAlignment="1">
      <alignment vertical="top"/>
    </xf>
    <xf numFmtId="0" fontId="31" fillId="7" borderId="80" xfId="0" applyFont="1" applyFill="1" applyBorder="1" applyAlignment="1">
      <alignment vertical="top"/>
    </xf>
    <xf numFmtId="3" fontId="29" fillId="7" borderId="0" xfId="0" applyNumberFormat="1" applyFont="1" applyFill="1" applyAlignment="1">
      <alignment vertical="top"/>
    </xf>
    <xf numFmtId="3" fontId="29" fillId="7" borderId="90" xfId="0" applyNumberFormat="1" applyFont="1" applyFill="1" applyBorder="1" applyAlignment="1">
      <alignment vertical="top"/>
    </xf>
    <xf numFmtId="0" fontId="28" fillId="7" borderId="92" xfId="0" applyFont="1" applyFill="1" applyBorder="1" applyAlignment="1">
      <alignment vertical="top"/>
    </xf>
    <xf numFmtId="0" fontId="29" fillId="7" borderId="83" xfId="0" applyFont="1" applyFill="1" applyBorder="1" applyAlignment="1">
      <alignment vertical="top"/>
    </xf>
    <xf numFmtId="0" fontId="29" fillId="7" borderId="92" xfId="0" applyFont="1" applyFill="1" applyBorder="1" applyAlignment="1">
      <alignment vertical="top"/>
    </xf>
    <xf numFmtId="0" fontId="44" fillId="0" borderId="3" xfId="0" applyFont="1" applyBorder="1" applyAlignment="1">
      <alignment horizontal="left" vertical="top" wrapText="1"/>
    </xf>
    <xf numFmtId="0" fontId="45" fillId="0" borderId="3" xfId="0" applyFont="1" applyBorder="1" applyAlignment="1">
      <alignment horizontal="right" vertical="top" wrapText="1"/>
    </xf>
    <xf numFmtId="3" fontId="29" fillId="7" borderId="81" xfId="0" applyNumberFormat="1" applyFont="1" applyFill="1" applyBorder="1" applyAlignment="1">
      <alignment vertical="top"/>
    </xf>
    <xf numFmtId="0" fontId="0" fillId="3" borderId="45" xfId="0" applyFill="1" applyBorder="1" applyAlignment="1">
      <alignment vertical="top"/>
    </xf>
    <xf numFmtId="0" fontId="0" fillId="3" borderId="91" xfId="0" applyFill="1" applyBorder="1" applyAlignment="1">
      <alignment vertical="top"/>
    </xf>
    <xf numFmtId="0" fontId="28" fillId="10" borderId="80" xfId="0" applyFont="1" applyFill="1" applyBorder="1" applyAlignment="1">
      <alignment vertical="top"/>
    </xf>
    <xf numFmtId="0" fontId="0" fillId="0" borderId="81" xfId="0" applyBorder="1" applyAlignment="1">
      <alignment vertical="top"/>
    </xf>
    <xf numFmtId="0" fontId="0" fillId="3" borderId="11" xfId="0" applyFill="1" applyBorder="1" applyAlignment="1">
      <alignment vertical="top"/>
    </xf>
    <xf numFmtId="0" fontId="29" fillId="7" borderId="0" xfId="0" applyFont="1" applyFill="1" applyAlignment="1">
      <alignment vertical="top"/>
    </xf>
    <xf numFmtId="0" fontId="28" fillId="7" borderId="30" xfId="0" applyFont="1" applyFill="1" applyBorder="1" applyAlignment="1">
      <alignment vertical="top"/>
    </xf>
    <xf numFmtId="0" fontId="0" fillId="3" borderId="43" xfId="0" applyFill="1" applyBorder="1" applyAlignment="1">
      <alignment vertical="top" wrapText="1"/>
    </xf>
    <xf numFmtId="0" fontId="0" fillId="3" borderId="28" xfId="0" applyFill="1" applyBorder="1" applyAlignment="1">
      <alignment vertical="top"/>
    </xf>
    <xf numFmtId="0" fontId="2" fillId="0" borderId="0" xfId="0" applyFont="1" applyAlignment="1">
      <alignment vertical="top"/>
    </xf>
    <xf numFmtId="0" fontId="31" fillId="6" borderId="86" xfId="0" applyFont="1" applyFill="1" applyBorder="1" applyAlignment="1">
      <alignment horizontal="center" vertical="top" wrapText="1"/>
    </xf>
    <xf numFmtId="0" fontId="46" fillId="3" borderId="55" xfId="0" applyFont="1" applyFill="1" applyBorder="1" applyAlignment="1">
      <alignment vertical="top"/>
    </xf>
    <xf numFmtId="0" fontId="46" fillId="3" borderId="58" xfId="0" applyFont="1" applyFill="1" applyBorder="1" applyAlignment="1">
      <alignment vertical="top"/>
    </xf>
    <xf numFmtId="0" fontId="46" fillId="3" borderId="0" xfId="0" applyFont="1" applyFill="1" applyAlignment="1">
      <alignment vertical="top"/>
    </xf>
    <xf numFmtId="0" fontId="46" fillId="3" borderId="57" xfId="0" applyFont="1" applyFill="1" applyBorder="1" applyAlignment="1">
      <alignment vertical="top"/>
    </xf>
    <xf numFmtId="0" fontId="46" fillId="3" borderId="27" xfId="0" applyFont="1" applyFill="1" applyBorder="1" applyAlignment="1">
      <alignment vertical="top"/>
    </xf>
    <xf numFmtId="0" fontId="0" fillId="3" borderId="20" xfId="0" applyFill="1" applyBorder="1" applyAlignment="1">
      <alignment vertical="top"/>
    </xf>
    <xf numFmtId="0" fontId="0" fillId="3" borderId="56" xfId="0" applyFill="1" applyBorder="1" applyAlignment="1">
      <alignment vertical="top"/>
    </xf>
    <xf numFmtId="3" fontId="47" fillId="0" borderId="3" xfId="0" applyNumberFormat="1" applyFont="1" applyBorder="1" applyAlignment="1">
      <alignment vertical="top"/>
    </xf>
    <xf numFmtId="0" fontId="47"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8" fillId="0" borderId="42" xfId="0" applyNumberFormat="1" applyFont="1" applyBorder="1" applyAlignment="1">
      <alignment vertical="top"/>
    </xf>
    <xf numFmtId="3" fontId="48" fillId="0" borderId="17" xfId="0" applyNumberFormat="1" applyFont="1" applyBorder="1" applyAlignment="1">
      <alignment vertical="top"/>
    </xf>
    <xf numFmtId="3" fontId="48" fillId="0" borderId="15" xfId="0" applyNumberFormat="1" applyFont="1" applyBorder="1" applyAlignment="1">
      <alignment vertical="top"/>
    </xf>
    <xf numFmtId="3" fontId="48" fillId="0" borderId="35" xfId="0" applyNumberFormat="1" applyFont="1" applyBorder="1" applyAlignment="1">
      <alignment vertical="top"/>
    </xf>
    <xf numFmtId="0" fontId="43" fillId="9" borderId="3" xfId="0" applyFont="1" applyFill="1" applyBorder="1" applyAlignment="1">
      <alignment horizontal="center" vertical="top" wrapText="1"/>
    </xf>
    <xf numFmtId="0" fontId="41" fillId="9" borderId="3" xfId="0" applyFont="1" applyFill="1" applyBorder="1" applyAlignment="1">
      <alignment horizontal="left" vertical="top" wrapText="1"/>
    </xf>
    <xf numFmtId="3" fontId="43" fillId="9" borderId="3" xfId="0" applyNumberFormat="1" applyFont="1" applyFill="1" applyBorder="1" applyAlignment="1">
      <alignment horizontal="right" vertical="top" wrapText="1"/>
    </xf>
    <xf numFmtId="9" fontId="43" fillId="9" borderId="3" xfId="0" applyNumberFormat="1" applyFont="1" applyFill="1" applyBorder="1" applyAlignment="1">
      <alignment horizontal="right" vertical="top" wrapText="1"/>
    </xf>
    <xf numFmtId="3" fontId="44" fillId="0" borderId="3" xfId="0" applyNumberFormat="1" applyFont="1" applyBorder="1" applyAlignment="1">
      <alignment horizontal="right" vertical="top" wrapText="1"/>
    </xf>
    <xf numFmtId="9" fontId="44" fillId="0" borderId="3" xfId="0" applyNumberFormat="1" applyFont="1" applyBorder="1" applyAlignment="1">
      <alignment horizontal="right" vertical="top" wrapText="1"/>
    </xf>
    <xf numFmtId="0" fontId="43" fillId="9" borderId="3" xfId="0" applyFont="1" applyFill="1" applyBorder="1" applyAlignment="1">
      <alignment horizontal="left" vertical="top" wrapText="1"/>
    </xf>
    <xf numFmtId="0" fontId="43" fillId="0" borderId="3" xfId="0" applyFont="1" applyBorder="1" applyAlignment="1">
      <alignment horizontal="left" vertical="top" wrapText="1"/>
    </xf>
    <xf numFmtId="3" fontId="43" fillId="0" borderId="3" xfId="0" applyNumberFormat="1" applyFont="1" applyBorder="1" applyAlignment="1">
      <alignment horizontal="right" vertical="top" wrapText="1"/>
    </xf>
    <xf numFmtId="3" fontId="43" fillId="0" borderId="3" xfId="0" applyNumberFormat="1" applyFont="1" applyBorder="1" applyAlignment="1">
      <alignment horizontal="left" vertical="top" wrapText="1"/>
    </xf>
    <xf numFmtId="3" fontId="44" fillId="0" borderId="0" xfId="0" applyNumberFormat="1" applyFont="1" applyAlignment="1">
      <alignment horizontal="right" vertical="top" wrapText="1"/>
    </xf>
    <xf numFmtId="3" fontId="44" fillId="0" borderId="0" xfId="0" applyNumberFormat="1" applyFont="1" applyAlignment="1">
      <alignment horizontal="left" vertical="top" wrapText="1"/>
    </xf>
    <xf numFmtId="14" fontId="43" fillId="9" borderId="3" xfId="0" applyNumberFormat="1" applyFont="1" applyFill="1" applyBorder="1" applyAlignment="1">
      <alignment horizontal="center" vertical="top" wrapText="1"/>
    </xf>
    <xf numFmtId="3" fontId="43" fillId="9" borderId="1" xfId="0" applyNumberFormat="1" applyFont="1" applyFill="1" applyBorder="1" applyAlignment="1">
      <alignment horizontal="center" vertical="top" wrapText="1"/>
    </xf>
    <xf numFmtId="0" fontId="43"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44"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2" fillId="0" borderId="3" xfId="0" applyNumberFormat="1" applyFont="1" applyBorder="1" applyAlignment="1">
      <alignment vertical="top"/>
    </xf>
    <xf numFmtId="3" fontId="21" fillId="0" borderId="3" xfId="0" applyNumberFormat="1" applyFont="1" applyBorder="1" applyAlignment="1">
      <alignment vertical="top"/>
    </xf>
    <xf numFmtId="0" fontId="0" fillId="3" borderId="11" xfId="0" applyFill="1" applyBorder="1" applyAlignment="1">
      <alignment horizontal="center" vertical="top" wrapText="1"/>
    </xf>
    <xf numFmtId="0" fontId="11" fillId="0" borderId="0" xfId="0" applyFont="1" applyAlignment="1">
      <alignment vertical="top"/>
    </xf>
    <xf numFmtId="0" fontId="19" fillId="0" borderId="0" xfId="0" applyFont="1" applyAlignment="1">
      <alignment vertical="top"/>
    </xf>
    <xf numFmtId="0" fontId="2" fillId="0" borderId="0" xfId="0" applyFont="1" applyAlignment="1">
      <alignment vertical="top" wrapText="1"/>
    </xf>
    <xf numFmtId="3" fontId="20" fillId="0" borderId="32" xfId="0" applyNumberFormat="1" applyFont="1" applyBorder="1" applyAlignment="1">
      <alignment vertical="top"/>
    </xf>
    <xf numFmtId="3" fontId="20" fillId="0" borderId="78" xfId="0" applyNumberFormat="1" applyFont="1" applyBorder="1" applyAlignment="1">
      <alignment vertical="top"/>
    </xf>
    <xf numFmtId="3" fontId="20" fillId="0" borderId="58" xfId="0" applyNumberFormat="1" applyFont="1" applyBorder="1" applyAlignment="1">
      <alignment vertical="top"/>
    </xf>
    <xf numFmtId="3" fontId="20" fillId="0" borderId="42" xfId="0" applyNumberFormat="1" applyFont="1" applyBorder="1" applyAlignment="1">
      <alignment vertical="top"/>
    </xf>
    <xf numFmtId="3" fontId="20" fillId="0" borderId="76"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9" xfId="0" applyNumberFormat="1" applyFont="1" applyBorder="1" applyAlignment="1">
      <alignment vertical="top"/>
    </xf>
    <xf numFmtId="0" fontId="17" fillId="4" borderId="25" xfId="0" applyFont="1" applyFill="1" applyBorder="1" applyAlignment="1">
      <alignment horizontal="center"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7" fillId="4" borderId="7" xfId="0" applyFont="1" applyFill="1" applyBorder="1" applyAlignment="1">
      <alignment horizontal="center" vertical="top"/>
    </xf>
    <xf numFmtId="0" fontId="19" fillId="11" borderId="31" xfId="0" applyFont="1" applyFill="1" applyBorder="1" applyAlignment="1" applyProtection="1">
      <alignment horizontal="left" vertical="top"/>
      <protection locked="0"/>
    </xf>
    <xf numFmtId="0" fontId="15"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protection locked="0"/>
    </xf>
    <xf numFmtId="0" fontId="23" fillId="11" borderId="1" xfId="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protection locked="0"/>
    </xf>
    <xf numFmtId="0" fontId="19"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2" fillId="11" borderId="31" xfId="0" applyFont="1" applyFill="1" applyBorder="1" applyAlignment="1" applyProtection="1">
      <alignment horizontal="left" vertical="top" wrapText="1"/>
      <protection locked="0"/>
    </xf>
    <xf numFmtId="0" fontId="2" fillId="11" borderId="1" xfId="0" applyFont="1" applyFill="1" applyBorder="1" applyAlignment="1" applyProtection="1">
      <alignment horizontal="left" vertical="top" wrapText="1"/>
      <protection locked="0"/>
    </xf>
    <xf numFmtId="0" fontId="23" fillId="11" borderId="3" xfId="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protection locked="0"/>
    </xf>
    <xf numFmtId="0" fontId="19" fillId="11" borderId="21" xfId="0" applyFont="1" applyFill="1" applyBorder="1" applyAlignment="1" applyProtection="1">
      <alignment horizontal="left" vertical="top"/>
      <protection locked="0"/>
    </xf>
    <xf numFmtId="0" fontId="15" fillId="11" borderId="21" xfId="0" applyFont="1" applyFill="1" applyBorder="1" applyAlignment="1" applyProtection="1">
      <alignment horizontal="left" vertical="top" wrapText="1"/>
      <protection locked="0"/>
    </xf>
    <xf numFmtId="0" fontId="23" fillId="11" borderId="21" xfId="1" applyFill="1" applyBorder="1" applyAlignment="1" applyProtection="1">
      <alignment horizontal="left" vertical="top" wrapText="1"/>
      <protection locked="0"/>
    </xf>
    <xf numFmtId="3" fontId="20" fillId="11" borderId="39" xfId="0" applyNumberFormat="1" applyFont="1" applyFill="1" applyBorder="1" applyAlignment="1" applyProtection="1">
      <alignment vertical="top"/>
      <protection locked="0"/>
    </xf>
    <xf numFmtId="3" fontId="20" fillId="11" borderId="2" xfId="0" applyNumberFormat="1" applyFont="1" applyFill="1" applyBorder="1" applyAlignment="1" applyProtection="1">
      <alignment vertical="top"/>
      <protection locked="0"/>
    </xf>
    <xf numFmtId="3" fontId="20" fillId="11" borderId="14" xfId="0" applyNumberFormat="1" applyFont="1" applyFill="1" applyBorder="1" applyAlignment="1" applyProtection="1">
      <alignment vertical="top"/>
      <protection locked="0"/>
    </xf>
    <xf numFmtId="3" fontId="20" fillId="11" borderId="22" xfId="0" applyNumberFormat="1" applyFont="1" applyFill="1" applyBorder="1" applyAlignment="1" applyProtection="1">
      <alignment vertical="top"/>
      <protection locked="0"/>
    </xf>
    <xf numFmtId="3" fontId="20" fillId="11" borderId="31" xfId="0" applyNumberFormat="1" applyFont="1" applyFill="1" applyBorder="1" applyAlignment="1" applyProtection="1">
      <alignment vertical="top"/>
      <protection locked="0"/>
    </xf>
    <xf numFmtId="3" fontId="20" fillId="11" borderId="1" xfId="0" applyNumberFormat="1" applyFont="1" applyFill="1" applyBorder="1" applyAlignment="1" applyProtection="1">
      <alignment vertical="top"/>
      <protection locked="0"/>
    </xf>
    <xf numFmtId="0" fontId="19" fillId="11" borderId="22" xfId="0" applyFont="1" applyFill="1" applyBorder="1" applyAlignment="1" applyProtection="1">
      <alignment vertical="top"/>
      <protection locked="0"/>
    </xf>
    <xf numFmtId="0" fontId="19" fillId="11" borderId="40"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3" fontId="20" fillId="11" borderId="13" xfId="0" applyNumberFormat="1" applyFont="1" applyFill="1" applyBorder="1" applyAlignment="1" applyProtection="1">
      <alignment vertical="top"/>
      <protection locked="0"/>
    </xf>
    <xf numFmtId="3" fontId="20" fillId="11" borderId="3" xfId="0" applyNumberFormat="1" applyFont="1" applyFill="1" applyBorder="1" applyAlignment="1" applyProtection="1">
      <alignment vertical="top"/>
      <protection locked="0"/>
    </xf>
    <xf numFmtId="3" fontId="20" fillId="11" borderId="12" xfId="0" applyNumberFormat="1" applyFont="1" applyFill="1" applyBorder="1" applyAlignment="1" applyProtection="1">
      <alignment vertical="top"/>
      <protection locked="0"/>
    </xf>
    <xf numFmtId="4" fontId="20" fillId="11" borderId="2" xfId="0" applyNumberFormat="1" applyFont="1" applyFill="1" applyBorder="1" applyAlignment="1" applyProtection="1">
      <alignment vertical="top"/>
      <protection locked="0"/>
    </xf>
    <xf numFmtId="0" fontId="19" fillId="11" borderId="22" xfId="0" applyFont="1" applyFill="1" applyBorder="1" applyAlignment="1" applyProtection="1">
      <alignment vertical="top" wrapText="1"/>
      <protection locked="0"/>
    </xf>
    <xf numFmtId="3" fontId="20" fillId="11" borderId="26" xfId="0" applyNumberFormat="1" applyFont="1" applyFill="1" applyBorder="1" applyAlignment="1" applyProtection="1">
      <alignment vertical="top"/>
      <protection locked="0"/>
    </xf>
    <xf numFmtId="3" fontId="20" fillId="11" borderId="11" xfId="0" applyNumberFormat="1" applyFont="1" applyFill="1" applyBorder="1" applyAlignment="1" applyProtection="1">
      <alignment vertical="top"/>
      <protection locked="0"/>
    </xf>
    <xf numFmtId="3" fontId="20" fillId="11" borderId="20" xfId="0" applyNumberFormat="1" applyFont="1" applyFill="1" applyBorder="1" applyAlignment="1" applyProtection="1">
      <alignment vertical="top"/>
      <protection locked="0"/>
    </xf>
    <xf numFmtId="0" fontId="19" fillId="11" borderId="20" xfId="0" applyFont="1" applyFill="1" applyBorder="1" applyAlignment="1" applyProtection="1">
      <alignment vertical="top"/>
      <protection locked="0"/>
    </xf>
    <xf numFmtId="3" fontId="18" fillId="11" borderId="13" xfId="0" applyNumberFormat="1" applyFont="1" applyFill="1" applyBorder="1" applyAlignment="1" applyProtection="1">
      <alignment horizontal="right" vertical="top"/>
      <protection locked="0"/>
    </xf>
    <xf numFmtId="3" fontId="18" fillId="11" borderId="3" xfId="0" applyNumberFormat="1" applyFont="1" applyFill="1" applyBorder="1" applyAlignment="1" applyProtection="1">
      <alignment horizontal="right" vertical="top"/>
      <protection locked="0"/>
    </xf>
    <xf numFmtId="3" fontId="18" fillId="11" borderId="12" xfId="0" applyNumberFormat="1" applyFont="1" applyFill="1" applyBorder="1" applyAlignment="1" applyProtection="1">
      <alignment horizontal="right" vertical="top"/>
      <protection locked="0"/>
    </xf>
    <xf numFmtId="3" fontId="18" fillId="11" borderId="11" xfId="0" applyNumberFormat="1" applyFont="1" applyFill="1" applyBorder="1" applyAlignment="1" applyProtection="1">
      <alignment horizontal="right" vertical="top"/>
      <protection locked="0"/>
    </xf>
    <xf numFmtId="3" fontId="20" fillId="11" borderId="26" xfId="0" applyNumberFormat="1" applyFont="1" applyFill="1" applyBorder="1" applyAlignment="1" applyProtection="1">
      <alignment vertical="top" wrapText="1"/>
      <protection locked="0"/>
    </xf>
    <xf numFmtId="3" fontId="20" fillId="11" borderId="11" xfId="0" applyNumberFormat="1" applyFont="1" applyFill="1" applyBorder="1" applyAlignment="1" applyProtection="1">
      <alignment vertical="top" wrapText="1"/>
      <protection locked="0"/>
    </xf>
    <xf numFmtId="3" fontId="20" fillId="11" borderId="12" xfId="0" applyNumberFormat="1" applyFont="1" applyFill="1" applyBorder="1" applyAlignment="1" applyProtection="1">
      <alignment vertical="top" wrapText="1"/>
      <protection locked="0"/>
    </xf>
    <xf numFmtId="3" fontId="20" fillId="11" borderId="20" xfId="0" applyNumberFormat="1" applyFont="1" applyFill="1" applyBorder="1" applyAlignment="1" applyProtection="1">
      <alignment vertical="top" wrapText="1"/>
      <protection locked="0"/>
    </xf>
    <xf numFmtId="3" fontId="18" fillId="11" borderId="13" xfId="0" applyNumberFormat="1" applyFont="1" applyFill="1" applyBorder="1" applyAlignment="1" applyProtection="1">
      <alignment horizontal="right" vertical="top" wrapText="1"/>
      <protection locked="0"/>
    </xf>
    <xf numFmtId="3" fontId="18" fillId="11" borderId="3" xfId="0" applyNumberFormat="1" applyFont="1" applyFill="1" applyBorder="1" applyAlignment="1" applyProtection="1">
      <alignment horizontal="right" vertical="top" wrapText="1"/>
      <protection locked="0"/>
    </xf>
    <xf numFmtId="3" fontId="18" fillId="11" borderId="12" xfId="0" applyNumberFormat="1" applyFont="1" applyFill="1" applyBorder="1" applyAlignment="1" applyProtection="1">
      <alignment horizontal="right" vertical="top" wrapText="1"/>
      <protection locked="0"/>
    </xf>
    <xf numFmtId="3" fontId="18" fillId="11" borderId="11" xfId="0" applyNumberFormat="1" applyFont="1" applyFill="1" applyBorder="1" applyAlignment="1" applyProtection="1">
      <alignment horizontal="right" vertical="top" wrapText="1"/>
      <protection locked="0"/>
    </xf>
    <xf numFmtId="0" fontId="2" fillId="11" borderId="22" xfId="0" applyFont="1" applyFill="1" applyBorder="1" applyAlignment="1" applyProtection="1">
      <alignment vertical="top" wrapText="1"/>
      <protection locked="0"/>
    </xf>
    <xf numFmtId="0" fontId="2" fillId="11" borderId="40" xfId="0" applyFont="1" applyFill="1" applyBorder="1" applyAlignment="1" applyProtection="1">
      <alignment vertical="top" wrapText="1"/>
      <protection locked="0"/>
    </xf>
    <xf numFmtId="3" fontId="20" fillId="11" borderId="50" xfId="0" applyNumberFormat="1" applyFont="1" applyFill="1" applyBorder="1" applyAlignment="1" applyProtection="1">
      <alignment vertical="top"/>
      <protection locked="0"/>
    </xf>
    <xf numFmtId="3" fontId="20" fillId="11" borderId="45" xfId="0" applyNumberFormat="1" applyFont="1" applyFill="1" applyBorder="1" applyAlignment="1" applyProtection="1">
      <alignment vertical="top"/>
      <protection locked="0"/>
    </xf>
    <xf numFmtId="3" fontId="20" fillId="11" borderId="48" xfId="0" applyNumberFormat="1" applyFont="1" applyFill="1" applyBorder="1" applyAlignment="1" applyProtection="1">
      <alignment vertical="top"/>
      <protection locked="0"/>
    </xf>
    <xf numFmtId="3" fontId="20" fillId="11" borderId="44" xfId="0" applyNumberFormat="1" applyFont="1" applyFill="1" applyBorder="1" applyAlignment="1" applyProtection="1">
      <alignment vertical="top"/>
      <protection locked="0"/>
    </xf>
    <xf numFmtId="3" fontId="18" fillId="11" borderId="50" xfId="0" applyNumberFormat="1" applyFont="1" applyFill="1" applyBorder="1" applyAlignment="1" applyProtection="1">
      <alignment horizontal="right" vertical="top"/>
      <protection locked="0"/>
    </xf>
    <xf numFmtId="3" fontId="18" fillId="11" borderId="45" xfId="0" applyNumberFormat="1" applyFont="1" applyFill="1" applyBorder="1" applyAlignment="1" applyProtection="1">
      <alignment horizontal="right" vertical="top"/>
      <protection locked="0"/>
    </xf>
    <xf numFmtId="3" fontId="18" fillId="11" borderId="48" xfId="0" applyNumberFormat="1" applyFont="1" applyFill="1" applyBorder="1" applyAlignment="1" applyProtection="1">
      <alignment horizontal="right" vertical="top"/>
      <protection locked="0"/>
    </xf>
    <xf numFmtId="0" fontId="19" fillId="11" borderId="44" xfId="0" applyFont="1" applyFill="1" applyBorder="1" applyAlignment="1" applyProtection="1">
      <alignment vertical="top"/>
      <protection locked="0"/>
    </xf>
    <xf numFmtId="0" fontId="19" fillId="11" borderId="47"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20" fillId="12" borderId="31" xfId="0" applyNumberFormat="1" applyFont="1" applyFill="1" applyBorder="1" applyAlignment="1">
      <alignment vertical="top"/>
    </xf>
    <xf numFmtId="3" fontId="48" fillId="12" borderId="1" xfId="0" applyNumberFormat="1" applyFont="1" applyFill="1" applyBorder="1" applyAlignment="1">
      <alignment vertical="top"/>
    </xf>
    <xf numFmtId="3" fontId="48" fillId="12" borderId="22" xfId="0" applyNumberFormat="1" applyFont="1" applyFill="1" applyBorder="1" applyAlignment="1">
      <alignment vertical="top"/>
    </xf>
    <xf numFmtId="3" fontId="48" fillId="12" borderId="2" xfId="0" applyNumberFormat="1" applyFont="1" applyFill="1" applyBorder="1" applyAlignment="1">
      <alignment vertical="top"/>
    </xf>
    <xf numFmtId="3" fontId="48" fillId="12" borderId="39" xfId="0" applyNumberFormat="1" applyFont="1" applyFill="1" applyBorder="1" applyAlignment="1">
      <alignment vertical="top"/>
    </xf>
    <xf numFmtId="3" fontId="48" fillId="12" borderId="14" xfId="0" applyNumberFormat="1" applyFont="1" applyFill="1" applyBorder="1" applyAlignment="1">
      <alignment vertical="top"/>
    </xf>
    <xf numFmtId="0" fontId="19" fillId="12" borderId="40" xfId="0" applyFont="1" applyFill="1" applyBorder="1" applyAlignment="1">
      <alignment vertical="top" wrapText="1"/>
    </xf>
    <xf numFmtId="3" fontId="20" fillId="12" borderId="5" xfId="0" applyNumberFormat="1" applyFont="1" applyFill="1" applyBorder="1" applyAlignment="1">
      <alignment vertical="top"/>
    </xf>
    <xf numFmtId="3" fontId="20" fillId="12" borderId="4" xfId="0" applyNumberFormat="1" applyFont="1" applyFill="1" applyBorder="1" applyAlignment="1">
      <alignment vertical="top"/>
    </xf>
    <xf numFmtId="3" fontId="20" fillId="12" borderId="54" xfId="0" applyNumberFormat="1" applyFont="1" applyFill="1" applyBorder="1" applyAlignment="1">
      <alignment vertical="top"/>
    </xf>
    <xf numFmtId="3" fontId="20" fillId="12" borderId="1" xfId="0" applyNumberFormat="1" applyFont="1" applyFill="1" applyBorder="1" applyAlignment="1">
      <alignment vertical="top"/>
    </xf>
    <xf numFmtId="3" fontId="20" fillId="12" borderId="3" xfId="0" applyNumberFormat="1" applyFont="1" applyFill="1" applyBorder="1" applyAlignment="1">
      <alignment vertical="top"/>
    </xf>
    <xf numFmtId="3" fontId="20"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9" fillId="12" borderId="31" xfId="0" applyFont="1" applyFill="1" applyBorder="1" applyAlignment="1">
      <alignment horizontal="left" vertical="top"/>
    </xf>
    <xf numFmtId="0" fontId="15"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2" borderId="1" xfId="0" applyFont="1" applyFill="1" applyBorder="1" applyAlignment="1">
      <alignment horizontal="left" vertical="top"/>
    </xf>
    <xf numFmtId="0" fontId="19" fillId="12" borderId="39" xfId="0" applyFont="1" applyFill="1" applyBorder="1" applyAlignment="1">
      <alignment vertical="top" wrapText="1"/>
    </xf>
    <xf numFmtId="0" fontId="19" fillId="12" borderId="36" xfId="0" applyFont="1" applyFill="1" applyBorder="1" applyAlignment="1">
      <alignment vertical="top" wrapText="1"/>
    </xf>
    <xf numFmtId="0" fontId="19" fillId="12" borderId="3" xfId="0" applyFont="1" applyFill="1" applyBorder="1" applyAlignment="1">
      <alignment horizontal="left" vertical="top"/>
    </xf>
    <xf numFmtId="0" fontId="19"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20" fillId="12" borderId="12" xfId="0" applyNumberFormat="1" applyFont="1" applyFill="1" applyBorder="1" applyAlignment="1">
      <alignment vertical="top"/>
    </xf>
    <xf numFmtId="3" fontId="48" fillId="12" borderId="20" xfId="0" applyNumberFormat="1" applyFont="1" applyFill="1" applyBorder="1" applyAlignment="1">
      <alignment vertical="top"/>
    </xf>
    <xf numFmtId="3" fontId="48" fillId="12" borderId="11" xfId="0" applyNumberFormat="1" applyFont="1" applyFill="1" applyBorder="1" applyAlignment="1">
      <alignment vertical="top"/>
    </xf>
    <xf numFmtId="3" fontId="48" fillId="12" borderId="26" xfId="0" applyNumberFormat="1" applyFont="1" applyFill="1" applyBorder="1" applyAlignment="1">
      <alignment vertical="top"/>
    </xf>
    <xf numFmtId="3" fontId="48" fillId="12" borderId="12" xfId="0" applyNumberFormat="1" applyFont="1" applyFill="1" applyBorder="1" applyAlignment="1">
      <alignment vertical="top"/>
    </xf>
    <xf numFmtId="3" fontId="49" fillId="12" borderId="13" xfId="0" applyNumberFormat="1" applyFont="1" applyFill="1" applyBorder="1" applyAlignment="1">
      <alignment horizontal="right" vertical="top"/>
    </xf>
    <xf numFmtId="3" fontId="49" fillId="12" borderId="3" xfId="0" applyNumberFormat="1" applyFont="1" applyFill="1" applyBorder="1" applyAlignment="1">
      <alignment horizontal="right" vertical="top"/>
    </xf>
    <xf numFmtId="3" fontId="49" fillId="12" borderId="12" xfId="0" applyNumberFormat="1" applyFont="1" applyFill="1" applyBorder="1" applyAlignment="1">
      <alignment horizontal="right" vertical="top"/>
    </xf>
    <xf numFmtId="0" fontId="2" fillId="12" borderId="39" xfId="0" applyFont="1" applyFill="1" applyBorder="1" applyAlignment="1">
      <alignment vertical="top" wrapText="1"/>
    </xf>
    <xf numFmtId="0" fontId="2" fillId="12" borderId="40" xfId="0" applyFont="1" applyFill="1" applyBorder="1" applyAlignment="1">
      <alignment vertical="top" wrapText="1"/>
    </xf>
    <xf numFmtId="0" fontId="19" fillId="12" borderId="49" xfId="0" applyFont="1" applyFill="1" applyBorder="1" applyAlignment="1">
      <alignment horizontal="left" vertical="top"/>
    </xf>
    <xf numFmtId="0" fontId="15" fillId="12" borderId="46" xfId="0" applyFont="1" applyFill="1" applyBorder="1" applyAlignment="1">
      <alignment horizontal="left" vertical="top" wrapText="1"/>
    </xf>
    <xf numFmtId="0" fontId="19" fillId="12" borderId="46" xfId="0" applyFont="1" applyFill="1" applyBorder="1" applyAlignment="1">
      <alignment horizontal="left" vertical="top" wrapText="1"/>
    </xf>
    <xf numFmtId="0" fontId="19" fillId="12" borderId="46" xfId="0" applyFont="1" applyFill="1" applyBorder="1" applyAlignment="1">
      <alignment horizontal="left" vertical="top"/>
    </xf>
    <xf numFmtId="0" fontId="19" fillId="12" borderId="21" xfId="0" applyFont="1" applyFill="1" applyBorder="1" applyAlignment="1">
      <alignment horizontal="left" vertical="top"/>
    </xf>
    <xf numFmtId="0" fontId="15" fillId="12" borderId="21" xfId="0" applyFont="1" applyFill="1" applyBorder="1" applyAlignment="1">
      <alignment horizontal="left" vertical="top" wrapText="1"/>
    </xf>
    <xf numFmtId="3" fontId="49" fillId="12" borderId="50" xfId="0" applyNumberFormat="1" applyFont="1" applyFill="1" applyBorder="1" applyAlignment="1">
      <alignment horizontal="right" vertical="top"/>
    </xf>
    <xf numFmtId="3" fontId="49" fillId="12" borderId="45" xfId="0" applyNumberFormat="1" applyFont="1" applyFill="1" applyBorder="1" applyAlignment="1">
      <alignment horizontal="right" vertical="top"/>
    </xf>
    <xf numFmtId="3" fontId="49" fillId="12" borderId="48" xfId="0" applyNumberFormat="1" applyFont="1" applyFill="1" applyBorder="1" applyAlignment="1">
      <alignment horizontal="right" vertical="top"/>
    </xf>
    <xf numFmtId="0" fontId="19" fillId="12" borderId="47" xfId="0" applyFont="1" applyFill="1" applyBorder="1" applyAlignment="1">
      <alignment vertical="top" wrapText="1"/>
    </xf>
    <xf numFmtId="0" fontId="19" fillId="12" borderId="51" xfId="0" applyFont="1" applyFill="1" applyBorder="1" applyAlignment="1">
      <alignment vertical="top" wrapText="1"/>
    </xf>
    <xf numFmtId="3" fontId="0" fillId="12" borderId="35" xfId="0" applyNumberFormat="1" applyFill="1" applyBorder="1" applyAlignment="1">
      <alignment horizontal="left" vertical="top" wrapText="1"/>
    </xf>
    <xf numFmtId="0" fontId="4" fillId="11" borderId="3" xfId="0" applyFont="1" applyFill="1" applyBorder="1" applyAlignment="1" applyProtection="1">
      <alignment vertical="top" wrapText="1"/>
      <protection locked="0"/>
    </xf>
    <xf numFmtId="0" fontId="0" fillId="11" borderId="3" xfId="0" applyFill="1" applyBorder="1" applyAlignment="1" applyProtection="1">
      <alignment vertical="top" wrapText="1"/>
      <protection locked="0"/>
    </xf>
    <xf numFmtId="0" fontId="19" fillId="12" borderId="1" xfId="1" applyFont="1" applyFill="1" applyBorder="1" applyAlignment="1">
      <alignment horizontal="left" vertical="top" wrapText="1"/>
    </xf>
    <xf numFmtId="0" fontId="19" fillId="12" borderId="31" xfId="0" applyFont="1" applyFill="1" applyBorder="1" applyAlignment="1">
      <alignment horizontal="left" vertical="top" wrapText="1"/>
    </xf>
    <xf numFmtId="0" fontId="19" fillId="12" borderId="3" xfId="1" applyFont="1" applyFill="1" applyBorder="1" applyAlignment="1">
      <alignment horizontal="left" vertical="top" wrapText="1"/>
    </xf>
    <xf numFmtId="0" fontId="19" fillId="12" borderId="0" xfId="0" applyFont="1" applyFill="1" applyAlignment="1">
      <alignment vertical="top" wrapText="1"/>
    </xf>
    <xf numFmtId="0" fontId="19" fillId="12" borderId="21" xfId="1" applyFont="1" applyFill="1" applyBorder="1" applyAlignment="1">
      <alignment horizontal="left" vertical="top" wrapText="1"/>
    </xf>
    <xf numFmtId="0" fontId="2" fillId="11" borderId="3" xfId="1" applyFont="1" applyFill="1" applyBorder="1" applyAlignment="1" applyProtection="1">
      <alignment horizontal="left" vertical="top" wrapText="1"/>
      <protection locked="0"/>
    </xf>
    <xf numFmtId="0" fontId="3" fillId="3" borderId="11" xfId="0" applyFont="1" applyFill="1" applyBorder="1" applyAlignment="1">
      <alignment horizontal="left" vertical="top"/>
    </xf>
    <xf numFmtId="0" fontId="1" fillId="3" borderId="0" xfId="0" applyFont="1" applyFill="1" applyAlignment="1">
      <alignment horizontal="left" vertical="top"/>
    </xf>
    <xf numFmtId="3" fontId="48" fillId="12" borderId="5" xfId="0" applyNumberFormat="1" applyFont="1" applyFill="1" applyBorder="1" applyAlignment="1">
      <alignment vertical="top"/>
    </xf>
    <xf numFmtId="3" fontId="48" fillId="0" borderId="78" xfId="0" applyNumberFormat="1" applyFont="1" applyBorder="1" applyAlignment="1">
      <alignment vertical="top"/>
    </xf>
    <xf numFmtId="3" fontId="48" fillId="12" borderId="70" xfId="0" applyNumberFormat="1" applyFont="1" applyFill="1" applyBorder="1" applyAlignment="1">
      <alignment vertical="top"/>
    </xf>
    <xf numFmtId="3" fontId="48" fillId="0" borderId="57" xfId="0" applyNumberFormat="1" applyFont="1" applyBorder="1" applyAlignment="1">
      <alignment vertical="top"/>
    </xf>
    <xf numFmtId="3" fontId="49" fillId="12" borderId="19" xfId="0" applyNumberFormat="1" applyFont="1" applyFill="1" applyBorder="1" applyAlignment="1">
      <alignment horizontal="right" vertical="top"/>
    </xf>
    <xf numFmtId="3" fontId="49" fillId="12" borderId="44" xfId="0" applyNumberFormat="1" applyFont="1" applyFill="1" applyBorder="1" applyAlignment="1">
      <alignment horizontal="right" vertical="top"/>
    </xf>
    <xf numFmtId="164" fontId="0" fillId="4" borderId="94" xfId="0" applyNumberFormat="1" applyFill="1" applyBorder="1" applyAlignment="1">
      <alignment horizontal="center" vertical="top" wrapText="1"/>
    </xf>
    <xf numFmtId="164" fontId="0" fillId="4" borderId="95" xfId="0" applyNumberFormat="1" applyFill="1" applyBorder="1" applyAlignment="1">
      <alignment horizontal="center" vertical="top" wrapText="1"/>
    </xf>
    <xf numFmtId="164" fontId="0" fillId="4" borderId="93" xfId="0" applyNumberFormat="1" applyFill="1" applyBorder="1" applyAlignment="1">
      <alignment horizontal="center" vertical="top" wrapText="1"/>
    </xf>
    <xf numFmtId="164" fontId="0" fillId="4" borderId="83" xfId="0" applyNumberFormat="1" applyFill="1" applyBorder="1" applyAlignment="1">
      <alignment horizontal="center" vertical="top" wrapText="1"/>
    </xf>
    <xf numFmtId="164" fontId="0" fillId="4" borderId="71" xfId="0" applyNumberFormat="1" applyFill="1" applyBorder="1" applyAlignment="1">
      <alignment horizontal="center" vertical="top" wrapText="1"/>
    </xf>
    <xf numFmtId="3" fontId="48" fillId="12" borderId="3" xfId="0" applyNumberFormat="1" applyFont="1" applyFill="1" applyBorder="1" applyAlignment="1">
      <alignment vertical="top"/>
    </xf>
    <xf numFmtId="3" fontId="20" fillId="12" borderId="6" xfId="0" applyNumberFormat="1" applyFont="1" applyFill="1" applyBorder="1" applyAlignment="1">
      <alignment vertical="top"/>
    </xf>
    <xf numFmtId="3" fontId="20" fillId="12" borderId="13" xfId="0" applyNumberFormat="1" applyFont="1" applyFill="1" applyBorder="1" applyAlignment="1">
      <alignment vertical="top"/>
    </xf>
    <xf numFmtId="3" fontId="20" fillId="0" borderId="18" xfId="0" applyNumberFormat="1" applyFont="1" applyBorder="1" applyAlignment="1">
      <alignment vertical="top"/>
    </xf>
    <xf numFmtId="3" fontId="20" fillId="0" borderId="16" xfId="0" applyNumberFormat="1" applyFont="1" applyBorder="1" applyAlignment="1">
      <alignment vertical="top"/>
    </xf>
    <xf numFmtId="3" fontId="48" fillId="12" borderId="13" xfId="0" applyNumberFormat="1" applyFont="1" applyFill="1" applyBorder="1" applyAlignment="1">
      <alignment vertical="top"/>
    </xf>
    <xf numFmtId="3" fontId="48" fillId="0" borderId="18" xfId="0" applyNumberFormat="1" applyFont="1" applyBorder="1" applyAlignment="1">
      <alignment vertical="top"/>
    </xf>
    <xf numFmtId="3" fontId="48" fillId="0" borderId="16" xfId="0" applyNumberFormat="1" applyFont="1" applyBorder="1" applyAlignment="1">
      <alignment vertical="top"/>
    </xf>
    <xf numFmtId="0" fontId="1" fillId="2" borderId="34" xfId="0" applyFont="1" applyFill="1" applyBorder="1" applyAlignment="1">
      <alignment vertical="top" wrapText="1"/>
    </xf>
    <xf numFmtId="0" fontId="0" fillId="0" borderId="26" xfId="0" applyBorder="1" applyAlignment="1">
      <alignment horizontal="left" vertical="top"/>
    </xf>
    <xf numFmtId="0" fontId="0" fillId="0" borderId="28" xfId="0" applyBorder="1" applyAlignment="1">
      <alignment horizontal="left" vertical="top"/>
    </xf>
    <xf numFmtId="0" fontId="0" fillId="0" borderId="27" xfId="0" applyBorder="1"/>
    <xf numFmtId="0" fontId="0" fillId="0" borderId="29" xfId="0" applyBorder="1"/>
    <xf numFmtId="0" fontId="3" fillId="0" borderId="34" xfId="0" applyFont="1" applyBorder="1" applyAlignment="1">
      <alignment horizontal="left" vertical="top"/>
    </xf>
    <xf numFmtId="0" fontId="0" fillId="0" borderId="43" xfId="0" applyBorder="1" applyAlignment="1">
      <alignment horizontal="left" vertical="top"/>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0" fontId="2" fillId="11" borderId="4" xfId="0" applyFont="1" applyFill="1" applyBorder="1" applyAlignment="1" applyProtection="1">
      <alignment vertical="top"/>
      <protection locked="0"/>
    </xf>
    <xf numFmtId="0" fontId="2" fillId="11" borderId="6"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5" xfId="0" applyFont="1" applyFill="1" applyBorder="1" applyAlignment="1" applyProtection="1">
      <alignment vertical="top"/>
      <protection locked="0"/>
    </xf>
    <xf numFmtId="0" fontId="2" fillId="11" borderId="36" xfId="0" applyFont="1" applyFill="1" applyBorder="1" applyAlignment="1" applyProtection="1">
      <alignment vertical="top"/>
      <protection locked="0"/>
    </xf>
    <xf numFmtId="164" fontId="6" fillId="4" borderId="30"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0" fontId="0" fillId="3" borderId="0" xfId="0" applyFill="1" applyAlignment="1">
      <alignment vertical="top" wrapText="1"/>
    </xf>
    <xf numFmtId="0" fontId="0" fillId="3" borderId="27" xfId="0" applyFill="1" applyBorder="1" applyAlignment="1">
      <alignment vertical="top" wrapText="1"/>
    </xf>
    <xf numFmtId="0" fontId="1" fillId="3" borderId="80" xfId="0" applyFont="1" applyFill="1" applyBorder="1" applyAlignment="1">
      <alignment horizontal="left" vertical="top"/>
    </xf>
    <xf numFmtId="0" fontId="11" fillId="0" borderId="47" xfId="0" applyFont="1" applyBorder="1" applyAlignment="1">
      <alignment vertical="top"/>
    </xf>
    <xf numFmtId="0" fontId="19" fillId="12" borderId="47" xfId="0" applyFont="1" applyFill="1" applyBorder="1" applyAlignment="1">
      <alignment horizontal="center" vertical="top"/>
    </xf>
    <xf numFmtId="0" fontId="2" fillId="12" borderId="47" xfId="0" applyFont="1" applyFill="1" applyBorder="1" applyAlignment="1">
      <alignment vertical="top" wrapText="1"/>
    </xf>
    <xf numFmtId="0" fontId="2" fillId="0" borderId="74" xfId="0" applyFont="1" applyBorder="1" applyAlignment="1">
      <alignment vertical="top"/>
    </xf>
    <xf numFmtId="0" fontId="50" fillId="3" borderId="3" xfId="0" applyFont="1" applyFill="1" applyBorder="1" applyAlignment="1">
      <alignment vertical="top"/>
    </xf>
    <xf numFmtId="0" fontId="19" fillId="12" borderId="26" xfId="0" applyFont="1" applyFill="1" applyBorder="1" applyAlignment="1">
      <alignment vertical="top" wrapText="1"/>
    </xf>
    <xf numFmtId="0" fontId="19" fillId="12" borderId="50" xfId="0" applyFont="1" applyFill="1" applyBorder="1" applyAlignment="1">
      <alignment vertical="top" wrapText="1"/>
    </xf>
    <xf numFmtId="0" fontId="17" fillId="0" borderId="34" xfId="0" applyFont="1" applyBorder="1" applyAlignment="1">
      <alignment horizontal="left"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50" fillId="0" borderId="0" xfId="0" applyFont="1" applyAlignment="1">
      <alignment vertical="top"/>
    </xf>
    <xf numFmtId="0" fontId="2" fillId="0" borderId="30" xfId="0" applyFont="1" applyBorder="1" applyAlignment="1">
      <alignment vertical="top" wrapText="1"/>
    </xf>
    <xf numFmtId="0" fontId="50" fillId="0" borderId="25" xfId="0" applyFont="1" applyBorder="1" applyAlignment="1">
      <alignment horizontal="right" vertical="top" wrapText="1"/>
    </xf>
    <xf numFmtId="0" fontId="50" fillId="0" borderId="41" xfId="0" applyFont="1" applyBorder="1" applyAlignment="1">
      <alignment horizontal="right" vertical="top" wrapText="1"/>
    </xf>
    <xf numFmtId="0" fontId="50" fillId="0" borderId="8" xfId="0" applyFont="1" applyBorder="1" applyAlignment="1">
      <alignment horizontal="right" vertical="top" wrapText="1"/>
    </xf>
    <xf numFmtId="0" fontId="50" fillId="0" borderId="10" xfId="0" applyFont="1" applyBorder="1" applyAlignment="1">
      <alignment vertical="top"/>
    </xf>
    <xf numFmtId="0" fontId="50" fillId="0" borderId="60" xfId="0" applyFont="1" applyBorder="1" applyAlignment="1">
      <alignment vertical="top" wrapText="1"/>
    </xf>
    <xf numFmtId="3" fontId="50" fillId="0" borderId="8" xfId="0" applyNumberFormat="1" applyFont="1" applyBorder="1" applyAlignment="1">
      <alignment horizontal="right" vertical="top" wrapText="1"/>
    </xf>
    <xf numFmtId="3" fontId="50" fillId="0" borderId="10" xfId="0" applyNumberFormat="1" applyFont="1" applyBorder="1" applyAlignment="1">
      <alignment horizontal="right" vertical="top" wrapText="1"/>
    </xf>
    <xf numFmtId="0" fontId="50" fillId="0" borderId="39" xfId="0" applyFont="1" applyBorder="1" applyAlignment="1">
      <alignment vertical="top" wrapText="1"/>
    </xf>
    <xf numFmtId="3" fontId="50" fillId="0" borderId="26"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50" fillId="0" borderId="26" xfId="0" applyFont="1" applyBorder="1" applyAlignment="1">
      <alignment vertical="top" wrapText="1"/>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50" fillId="0" borderId="35" xfId="0" applyFont="1" applyBorder="1" applyAlignment="1">
      <alignment vertical="top" wrapText="1"/>
    </xf>
    <xf numFmtId="3" fontId="50"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50" fillId="0" borderId="30" xfId="0" applyFont="1" applyBorder="1" applyAlignment="1">
      <alignment horizontal="right" vertical="top" wrapText="1"/>
    </xf>
    <xf numFmtId="0" fontId="50" fillId="0" borderId="74" xfId="0" applyFont="1" applyBorder="1" applyAlignment="1">
      <alignment vertical="top" wrapText="1"/>
    </xf>
    <xf numFmtId="3" fontId="50" fillId="0" borderId="74" xfId="0" applyNumberFormat="1" applyFont="1" applyBorder="1" applyAlignment="1">
      <alignment horizontal="right" vertical="top" wrapText="1"/>
    </xf>
    <xf numFmtId="0" fontId="38" fillId="0" borderId="40" xfId="0" applyFont="1" applyBorder="1" applyAlignment="1">
      <alignment vertical="top" wrapText="1"/>
    </xf>
    <xf numFmtId="3" fontId="50" fillId="0" borderId="40" xfId="0" applyNumberFormat="1" applyFont="1" applyBorder="1" applyAlignment="1">
      <alignment vertical="top"/>
    </xf>
    <xf numFmtId="3" fontId="2" fillId="0" borderId="75"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50"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8" fillId="0" borderId="74" xfId="0" applyFont="1" applyBorder="1" applyAlignment="1">
      <alignment vertical="top" wrapText="1"/>
    </xf>
    <xf numFmtId="3" fontId="50" fillId="0" borderId="37" xfId="0" applyNumberFormat="1" applyFont="1" applyBorder="1" applyAlignment="1">
      <alignment vertical="top"/>
    </xf>
    <xf numFmtId="3" fontId="2" fillId="0" borderId="73"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164" fontId="6" fillId="4" borderId="23" xfId="0" applyNumberFormat="1" applyFont="1" applyFill="1" applyBorder="1" applyAlignment="1">
      <alignment horizontal="center" vertical="top" wrapText="1"/>
    </xf>
    <xf numFmtId="1" fontId="12" fillId="4" borderId="24" xfId="0" applyNumberFormat="1" applyFont="1" applyFill="1" applyBorder="1" applyAlignment="1">
      <alignment horizontal="center" vertical="top" wrapText="1"/>
    </xf>
    <xf numFmtId="0" fontId="19" fillId="11" borderId="36" xfId="0" applyFont="1" applyFill="1" applyBorder="1" applyAlignment="1" applyProtection="1">
      <alignment vertical="top" wrapText="1"/>
      <protection locked="0"/>
    </xf>
    <xf numFmtId="0" fontId="19" fillId="11" borderId="51" xfId="0" applyFont="1" applyFill="1" applyBorder="1" applyAlignment="1" applyProtection="1">
      <alignment vertical="top" wrapText="1"/>
      <protection locked="0"/>
    </xf>
    <xf numFmtId="164" fontId="14" fillId="4" borderId="70" xfId="0" applyNumberFormat="1" applyFont="1" applyFill="1" applyBorder="1" applyAlignment="1">
      <alignment horizontal="center" vertical="top" wrapText="1"/>
    </xf>
    <xf numFmtId="0" fontId="2" fillId="11" borderId="22" xfId="0" applyFont="1" applyFill="1" applyBorder="1" applyAlignment="1" applyProtection="1">
      <alignment vertical="top"/>
      <protection locked="0"/>
    </xf>
    <xf numFmtId="0" fontId="19" fillId="11" borderId="20" xfId="0" applyFont="1" applyFill="1" applyBorder="1" applyAlignment="1" applyProtection="1">
      <alignment vertical="top" wrapText="1"/>
      <protection locked="0"/>
    </xf>
    <xf numFmtId="0" fontId="2" fillId="11" borderId="20" xfId="0" applyFont="1" applyFill="1" applyBorder="1" applyAlignment="1" applyProtection="1">
      <alignment vertical="top"/>
      <protection locked="0"/>
    </xf>
    <xf numFmtId="0" fontId="2" fillId="11" borderId="20" xfId="0" applyFont="1" applyFill="1" applyBorder="1" applyAlignment="1" applyProtection="1">
      <alignment vertical="top" wrapText="1"/>
      <protection locked="0"/>
    </xf>
    <xf numFmtId="0" fontId="2" fillId="11" borderId="40" xfId="0" applyFont="1" applyFill="1" applyBorder="1" applyAlignment="1" applyProtection="1">
      <alignment vertical="top"/>
      <protection locked="0"/>
    </xf>
    <xf numFmtId="0" fontId="19" fillId="11" borderId="36" xfId="0" applyFont="1" applyFill="1" applyBorder="1" applyAlignment="1" applyProtection="1">
      <alignment vertical="top"/>
      <protection locked="0"/>
    </xf>
    <xf numFmtId="0" fontId="2" fillId="11" borderId="36" xfId="0" applyFont="1" applyFill="1" applyBorder="1" applyAlignment="1" applyProtection="1">
      <alignment vertical="top" wrapText="1"/>
      <protection locked="0"/>
    </xf>
    <xf numFmtId="3" fontId="21" fillId="0" borderId="32" xfId="0" applyNumberFormat="1" applyFont="1" applyBorder="1" applyAlignment="1">
      <alignment vertical="top"/>
    </xf>
    <xf numFmtId="3" fontId="21" fillId="0" borderId="78" xfId="0" applyNumberFormat="1" applyFont="1" applyBorder="1" applyAlignment="1">
      <alignment vertical="top"/>
    </xf>
    <xf numFmtId="3" fontId="21" fillId="0" borderId="79" xfId="0" applyNumberFormat="1" applyFont="1" applyBorder="1" applyAlignment="1">
      <alignment vertical="top"/>
    </xf>
    <xf numFmtId="49" fontId="17" fillId="4" borderId="93" xfId="0" applyNumberFormat="1" applyFont="1" applyFill="1" applyBorder="1" applyAlignment="1">
      <alignment horizontal="center" vertical="top" wrapText="1"/>
    </xf>
    <xf numFmtId="0" fontId="19" fillId="11" borderId="13" xfId="0" applyFont="1" applyFill="1" applyBorder="1" applyAlignment="1" applyProtection="1">
      <alignment horizontal="left" vertical="top"/>
      <protection locked="0"/>
    </xf>
    <xf numFmtId="3" fontId="15" fillId="0" borderId="7" xfId="0" applyNumberFormat="1" applyFont="1" applyBorder="1" applyAlignment="1">
      <alignment vertical="top"/>
    </xf>
    <xf numFmtId="3" fontId="15" fillId="0" borderId="8" xfId="0" applyNumberFormat="1" applyFont="1" applyBorder="1" applyAlignment="1">
      <alignment vertical="top"/>
    </xf>
    <xf numFmtId="3" fontId="15" fillId="0" borderId="10" xfId="0" applyNumberFormat="1" applyFont="1" applyBorder="1" applyAlignment="1">
      <alignment vertical="top"/>
    </xf>
    <xf numFmtId="49" fontId="13" fillId="4" borderId="41" xfId="0" applyNumberFormat="1" applyFont="1" applyFill="1" applyBorder="1" applyAlignment="1">
      <alignment horizontal="center" vertical="top" wrapText="1"/>
    </xf>
    <xf numFmtId="0" fontId="19" fillId="11" borderId="31" xfId="0" applyFont="1" applyFill="1" applyBorder="1" applyAlignment="1" applyProtection="1">
      <alignment horizontal="left" vertical="top" wrapText="1"/>
      <protection locked="0"/>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2" fillId="4" borderId="7" xfId="0" applyNumberFormat="1" applyFont="1" applyFill="1" applyBorder="1" applyAlignment="1">
      <alignment horizontal="center" vertical="top" wrapText="1"/>
    </xf>
    <xf numFmtId="164" fontId="14" fillId="4" borderId="33"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0" fontId="1" fillId="0" borderId="0" xfId="0" applyFont="1" applyAlignment="1">
      <alignment vertical="top" wrapText="1"/>
    </xf>
    <xf numFmtId="0" fontId="50" fillId="4" borderId="3" xfId="0" applyFont="1" applyFill="1" applyBorder="1" applyAlignment="1">
      <alignment horizontal="center" vertical="top" wrapText="1"/>
    </xf>
    <xf numFmtId="0" fontId="2" fillId="0" borderId="3" xfId="0" applyFont="1" applyBorder="1" applyAlignment="1">
      <alignment horizontal="left" vertical="top"/>
    </xf>
    <xf numFmtId="0" fontId="2" fillId="0" borderId="3" xfId="0" applyFont="1" applyBorder="1" applyAlignment="1">
      <alignment horizontal="center" vertical="top"/>
    </xf>
    <xf numFmtId="0" fontId="0" fillId="0" borderId="3" xfId="0" applyBorder="1" applyAlignment="1">
      <alignment horizontal="center" vertical="top"/>
    </xf>
    <xf numFmtId="3" fontId="2" fillId="0" borderId="3" xfId="0" applyNumberFormat="1" applyFont="1" applyBorder="1" applyAlignment="1">
      <alignment horizontal="right" vertical="top"/>
    </xf>
    <xf numFmtId="0" fontId="0" fillId="0" borderId="3" xfId="0" applyBorder="1" applyAlignment="1">
      <alignment horizontal="left" vertical="top"/>
    </xf>
    <xf numFmtId="3" fontId="0" fillId="0" borderId="3" xfId="0" applyNumberFormat="1" applyBorder="1" applyAlignment="1">
      <alignment horizontal="right" vertical="top"/>
    </xf>
    <xf numFmtId="0" fontId="0" fillId="0" borderId="3" xfId="0" applyBorder="1" applyAlignment="1">
      <alignment horizontal="right" vertical="top"/>
    </xf>
    <xf numFmtId="0" fontId="2" fillId="0" borderId="0" xfId="0" applyFont="1" applyAlignment="1">
      <alignment vertical="center"/>
    </xf>
    <xf numFmtId="0" fontId="1" fillId="2" borderId="94" xfId="0" applyFont="1" applyFill="1" applyBorder="1" applyAlignment="1">
      <alignment vertical="top" wrapText="1"/>
    </xf>
    <xf numFmtId="0" fontId="3" fillId="0" borderId="94" xfId="0" applyFont="1" applyBorder="1" applyAlignment="1">
      <alignment horizontal="left" vertical="top"/>
    </xf>
    <xf numFmtId="0" fontId="1" fillId="3" borderId="97" xfId="0" applyFont="1" applyFill="1" applyBorder="1" applyAlignment="1">
      <alignment vertical="top" wrapText="1"/>
    </xf>
    <xf numFmtId="0" fontId="1" fillId="3" borderId="100" xfId="0" applyFont="1" applyFill="1" applyBorder="1" applyAlignment="1">
      <alignment vertical="top" wrapText="1"/>
    </xf>
    <xf numFmtId="3" fontId="2" fillId="12" borderId="101" xfId="0" applyNumberFormat="1" applyFont="1" applyFill="1" applyBorder="1" applyAlignment="1">
      <alignment horizontal="right" vertical="top" wrapText="1"/>
    </xf>
    <xf numFmtId="0" fontId="0" fillId="0" borderId="97" xfId="0" applyBorder="1" applyAlignment="1">
      <alignment horizontal="left" vertical="top"/>
    </xf>
    <xf numFmtId="0" fontId="0" fillId="0" borderId="104" xfId="0" applyBorder="1" applyAlignment="1">
      <alignment vertical="top"/>
    </xf>
    <xf numFmtId="0" fontId="0" fillId="0" borderId="105" xfId="0" applyBorder="1" applyAlignment="1">
      <alignment vertical="top"/>
    </xf>
    <xf numFmtId="0" fontId="0" fillId="0" borderId="104" xfId="0" applyBorder="1" applyAlignment="1">
      <alignment horizontal="left" vertical="top"/>
    </xf>
    <xf numFmtId="3" fontId="0" fillId="11" borderId="100" xfId="0" applyNumberFormat="1" applyFill="1" applyBorder="1" applyAlignment="1" applyProtection="1">
      <alignment horizontal="left" vertical="top" wrapText="1"/>
      <protection locked="0"/>
    </xf>
    <xf numFmtId="3" fontId="0" fillId="0" borderId="97" xfId="0" applyNumberFormat="1" applyBorder="1" applyAlignment="1">
      <alignment vertical="top"/>
    </xf>
    <xf numFmtId="3" fontId="0" fillId="0" borderId="98" xfId="0" applyNumberFormat="1" applyBorder="1" applyAlignment="1">
      <alignment vertical="top"/>
    </xf>
    <xf numFmtId="3" fontId="0" fillId="0" borderId="99" xfId="0" applyNumberFormat="1" applyBorder="1" applyAlignment="1">
      <alignment vertical="top"/>
    </xf>
    <xf numFmtId="3" fontId="0" fillId="0" borderId="100" xfId="0" applyNumberFormat="1" applyBorder="1" applyAlignment="1">
      <alignment vertical="top"/>
    </xf>
    <xf numFmtId="3" fontId="0" fillId="0" borderId="101" xfId="0" applyNumberFormat="1" applyBorder="1" applyAlignment="1">
      <alignment vertical="top"/>
    </xf>
    <xf numFmtId="3" fontId="0" fillId="0" borderId="102" xfId="0" applyNumberFormat="1" applyBorder="1" applyAlignment="1">
      <alignment vertical="top"/>
    </xf>
    <xf numFmtId="3" fontId="50" fillId="0" borderId="41" xfId="0" applyNumberFormat="1" applyFont="1" applyBorder="1" applyAlignment="1">
      <alignment horizontal="right" vertical="top" wrapText="1"/>
    </xf>
    <xf numFmtId="0" fontId="50" fillId="0" borderId="29" xfId="0" applyFont="1" applyBorder="1" applyAlignment="1">
      <alignment horizontal="right" vertical="top" wrapText="1"/>
    </xf>
    <xf numFmtId="3" fontId="50" fillId="0" borderId="39" xfId="0" applyNumberFormat="1" applyFont="1" applyBorder="1" applyAlignment="1">
      <alignment vertical="top"/>
    </xf>
    <xf numFmtId="3" fontId="50" fillId="0" borderId="96" xfId="0" applyNumberFormat="1" applyFont="1" applyBorder="1" applyAlignment="1">
      <alignment vertical="top"/>
    </xf>
    <xf numFmtId="3" fontId="50" fillId="0" borderId="57" xfId="0" applyNumberFormat="1" applyFont="1" applyBorder="1" applyAlignment="1">
      <alignment horizontal="right" vertical="top" wrapText="1"/>
    </xf>
    <xf numFmtId="3" fontId="50" fillId="0" borderId="58" xfId="0" applyNumberFormat="1" applyFont="1" applyBorder="1" applyAlignment="1">
      <alignment horizontal="right" vertical="top" wrapText="1"/>
    </xf>
    <xf numFmtId="0" fontId="50" fillId="0" borderId="24" xfId="0" applyFont="1" applyBorder="1" applyAlignment="1">
      <alignment horizontal="right" vertical="top" wrapText="1"/>
    </xf>
    <xf numFmtId="3" fontId="50" fillId="0" borderId="108" xfId="0" applyNumberFormat="1" applyFont="1" applyBorder="1" applyAlignment="1">
      <alignment horizontal="right" vertical="top" wrapText="1"/>
    </xf>
    <xf numFmtId="0" fontId="50" fillId="0" borderId="96" xfId="0" applyFont="1" applyBorder="1" applyAlignment="1">
      <alignment horizontal="right" vertical="top" wrapText="1"/>
    </xf>
    <xf numFmtId="0" fontId="2" fillId="0" borderId="3"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164" fontId="53" fillId="4" borderId="24" xfId="0" applyNumberFormat="1" applyFont="1" applyFill="1" applyBorder="1" applyAlignment="1">
      <alignment horizontal="center" vertical="top" wrapText="1"/>
    </xf>
    <xf numFmtId="0" fontId="1" fillId="2" borderId="109" xfId="0" applyFont="1" applyFill="1" applyBorder="1" applyAlignment="1">
      <alignment vertical="top" wrapText="1"/>
    </xf>
    <xf numFmtId="0" fontId="1" fillId="3" borderId="112" xfId="0" applyFont="1" applyFill="1" applyBorder="1" applyAlignment="1">
      <alignment vertical="top" wrapText="1"/>
    </xf>
    <xf numFmtId="0" fontId="0" fillId="3" borderId="113" xfId="0" applyFill="1" applyBorder="1" applyAlignment="1">
      <alignment horizontal="center" vertical="top" wrapText="1"/>
    </xf>
    <xf numFmtId="0" fontId="1" fillId="3" borderId="114" xfId="0" applyFont="1" applyFill="1" applyBorder="1" applyAlignment="1">
      <alignment vertical="top" wrapText="1"/>
    </xf>
    <xf numFmtId="3" fontId="2" fillId="3" borderId="115" xfId="0" applyNumberFormat="1" applyFont="1" applyFill="1" applyBorder="1" applyAlignment="1">
      <alignment horizontal="right" vertical="top" wrapText="1"/>
    </xf>
    <xf numFmtId="3" fontId="2" fillId="3" borderId="116" xfId="0" applyNumberFormat="1" applyFont="1" applyFill="1" applyBorder="1" applyAlignment="1">
      <alignment horizontal="right" vertical="top" wrapText="1"/>
    </xf>
    <xf numFmtId="0" fontId="1" fillId="3" borderId="117" xfId="0" applyFont="1" applyFill="1" applyBorder="1" applyAlignment="1">
      <alignment vertical="top" wrapText="1"/>
    </xf>
    <xf numFmtId="3" fontId="2" fillId="3" borderId="21" xfId="0" applyNumberFormat="1" applyFont="1" applyFill="1" applyBorder="1" applyAlignment="1">
      <alignment horizontal="right" vertical="top" wrapText="1"/>
    </xf>
    <xf numFmtId="3" fontId="2" fillId="3" borderId="48" xfId="0" applyNumberFormat="1" applyFont="1" applyFill="1" applyBorder="1" applyAlignment="1">
      <alignment horizontal="right" vertical="top" wrapText="1"/>
    </xf>
    <xf numFmtId="3" fontId="0" fillId="11" borderId="101" xfId="0" applyNumberFormat="1" applyFill="1" applyBorder="1" applyAlignment="1" applyProtection="1">
      <alignment horizontal="right" vertical="top" wrapText="1"/>
      <protection locked="0"/>
    </xf>
    <xf numFmtId="3" fontId="0" fillId="11" borderId="103" xfId="0" applyNumberFormat="1" applyFill="1" applyBorder="1" applyAlignment="1" applyProtection="1">
      <alignment horizontal="right" vertical="top" wrapText="1"/>
      <protection locked="0"/>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9" fontId="0" fillId="12" borderId="17" xfId="0" applyNumberFormat="1" applyFill="1" applyBorder="1" applyAlignment="1">
      <alignment horizontal="right" vertical="top" wrapText="1"/>
    </xf>
    <xf numFmtId="3" fontId="0" fillId="0" borderId="118" xfId="0" applyNumberFormat="1" applyBorder="1" applyAlignment="1">
      <alignment vertical="top"/>
    </xf>
    <xf numFmtId="3" fontId="0" fillId="0" borderId="103" xfId="0" applyNumberFormat="1" applyBorder="1" applyAlignment="1">
      <alignment vertical="top"/>
    </xf>
    <xf numFmtId="3" fontId="0" fillId="0" borderId="119" xfId="0" applyNumberFormat="1" applyBorder="1" applyAlignment="1">
      <alignment vertical="top"/>
    </xf>
    <xf numFmtId="3" fontId="0" fillId="0" borderId="120" xfId="0" applyNumberFormat="1" applyBorder="1" applyAlignment="1">
      <alignment vertical="top"/>
    </xf>
    <xf numFmtId="0" fontId="2" fillId="11" borderId="33" xfId="0" applyFont="1" applyFill="1" applyBorder="1" applyAlignment="1" applyProtection="1">
      <alignment vertical="top" wrapText="1"/>
      <protection locked="0"/>
    </xf>
    <xf numFmtId="0" fontId="4" fillId="0" borderId="3" xfId="0" applyFont="1" applyBorder="1" applyAlignment="1">
      <alignment horizontal="left" vertical="top"/>
    </xf>
    <xf numFmtId="0" fontId="4" fillId="0" borderId="3" xfId="0" applyFont="1" applyBorder="1" applyAlignment="1">
      <alignment horizontal="center" vertical="top"/>
    </xf>
    <xf numFmtId="0" fontId="4" fillId="0" borderId="3" xfId="0" applyFont="1" applyBorder="1" applyAlignment="1" applyProtection="1">
      <alignment horizontal="left" vertical="top"/>
      <protection locked="0"/>
    </xf>
    <xf numFmtId="3" fontId="4" fillId="0" borderId="3" xfId="0" applyNumberFormat="1" applyFont="1" applyBorder="1" applyAlignment="1">
      <alignment horizontal="right" vertical="top"/>
    </xf>
    <xf numFmtId="0" fontId="0" fillId="4" borderId="28" xfId="0" applyFill="1" applyBorder="1" applyAlignment="1">
      <alignment vertical="top"/>
    </xf>
    <xf numFmtId="0" fontId="0" fillId="4" borderId="27" xfId="0" applyFill="1" applyBorder="1" applyAlignment="1">
      <alignment vertical="top"/>
    </xf>
    <xf numFmtId="0" fontId="0" fillId="0" borderId="27" xfId="0" applyBorder="1" applyAlignment="1">
      <alignment vertical="top"/>
    </xf>
    <xf numFmtId="0" fontId="0" fillId="0" borderId="29" xfId="0" applyBorder="1" applyAlignment="1">
      <alignment vertical="top"/>
    </xf>
    <xf numFmtId="0" fontId="2" fillId="2" borderId="69" xfId="0" applyFont="1" applyFill="1" applyBorder="1" applyAlignment="1">
      <alignment vertical="top" wrapText="1"/>
    </xf>
    <xf numFmtId="0" fontId="2" fillId="2" borderId="70"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9" xfId="0" applyFill="1" applyBorder="1" applyAlignment="1">
      <alignment vertical="top" wrapText="1"/>
    </xf>
    <xf numFmtId="0" fontId="2" fillId="2" borderId="95" xfId="0" applyFont="1" applyFill="1" applyBorder="1" applyAlignment="1">
      <alignment vertical="top" wrapText="1"/>
    </xf>
    <xf numFmtId="0" fontId="0" fillId="2" borderId="95" xfId="0" applyFill="1" applyBorder="1" applyAlignment="1">
      <alignment vertical="top" wrapText="1"/>
    </xf>
    <xf numFmtId="0" fontId="0" fillId="2" borderId="71" xfId="0" applyFill="1" applyBorder="1" applyAlignment="1">
      <alignment vertical="top" wrapText="1"/>
    </xf>
    <xf numFmtId="0" fontId="3" fillId="0" borderId="71" xfId="0" applyFont="1" applyBorder="1" applyAlignment="1">
      <alignment horizontal="left" vertical="top" wrapText="1"/>
    </xf>
    <xf numFmtId="1" fontId="1" fillId="4" borderId="94" xfId="0" applyNumberFormat="1" applyFont="1" applyFill="1" applyBorder="1" applyAlignment="1">
      <alignment horizontal="center" vertical="top" wrapText="1"/>
    </xf>
    <xf numFmtId="0" fontId="1" fillId="0" borderId="95" xfId="0" applyFont="1" applyBorder="1" applyAlignment="1">
      <alignment horizontal="center" vertical="top" wrapText="1"/>
    </xf>
    <xf numFmtId="0" fontId="1" fillId="0" borderId="93"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8" borderId="3" xfId="0" applyFill="1" applyBorder="1" applyAlignment="1">
      <alignment horizontal="left" vertical="top" wrapText="1"/>
    </xf>
    <xf numFmtId="0" fontId="0" fillId="0" borderId="3" xfId="0" applyBorder="1" applyAlignment="1">
      <alignment horizontal="left" vertical="top" wrapText="1"/>
    </xf>
    <xf numFmtId="164" fontId="6" fillId="4" borderId="28" xfId="0" applyNumberFormat="1" applyFont="1" applyFill="1" applyBorder="1" applyAlignment="1">
      <alignment horizontal="center"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3" fillId="0" borderId="72" xfId="0" applyFont="1" applyBorder="1" applyAlignment="1">
      <alignment horizontal="left" vertical="top" wrapText="1"/>
    </xf>
    <xf numFmtId="0" fontId="0" fillId="0" borderId="57" xfId="0" applyBorder="1" applyAlignment="1">
      <alignment vertical="top"/>
    </xf>
    <xf numFmtId="0" fontId="0" fillId="0" borderId="58" xfId="0" applyBorder="1" applyAlignment="1">
      <alignment vertical="top"/>
    </xf>
    <xf numFmtId="0" fontId="3" fillId="0" borderId="106" xfId="0" applyFont="1" applyBorder="1" applyAlignment="1">
      <alignment horizontal="left" vertical="top" wrapText="1"/>
    </xf>
    <xf numFmtId="0" fontId="0" fillId="0" borderId="106" xfId="0" applyBorder="1" applyAlignment="1">
      <alignment vertical="top"/>
    </xf>
    <xf numFmtId="0" fontId="0" fillId="0" borderId="107" xfId="0" applyBorder="1" applyAlignment="1">
      <alignment vertical="top"/>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3" fillId="0" borderId="60" xfId="0" applyFont="1" applyBorder="1" applyAlignment="1">
      <alignment horizontal="left" vertical="top" wrapText="1"/>
    </xf>
    <xf numFmtId="0" fontId="3" fillId="0" borderId="79" xfId="0" applyFont="1" applyBorder="1" applyAlignment="1">
      <alignment horizontal="left" vertical="top" wrapText="1"/>
    </xf>
    <xf numFmtId="0" fontId="3" fillId="0" borderId="28" xfId="0" applyFont="1" applyBorder="1" applyAlignment="1">
      <alignment horizontal="left" vertical="top" wrapText="1"/>
    </xf>
    <xf numFmtId="0" fontId="3" fillId="0" borderId="93" xfId="0" applyFont="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0" fontId="3" fillId="0" borderId="23"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2" borderId="6" xfId="0" applyFill="1" applyBorder="1" applyAlignment="1">
      <alignment vertical="top" wrapText="1"/>
    </xf>
    <xf numFmtId="0" fontId="2" fillId="2" borderId="110" xfId="0" applyFont="1" applyFill="1" applyBorder="1" applyAlignment="1">
      <alignment vertical="top" wrapText="1"/>
    </xf>
    <xf numFmtId="0" fontId="0" fillId="2" borderId="110" xfId="0" applyFill="1" applyBorder="1" applyAlignment="1">
      <alignment vertical="top" wrapText="1"/>
    </xf>
    <xf numFmtId="0" fontId="0" fillId="2" borderId="111" xfId="0" applyFill="1" applyBorder="1" applyAlignment="1">
      <alignment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29" fillId="6" borderId="87" xfId="0" applyFont="1" applyFill="1" applyBorder="1" applyAlignment="1">
      <alignment horizontal="center" vertical="top" wrapText="1"/>
    </xf>
    <xf numFmtId="0" fontId="29" fillId="6" borderId="67" xfId="0" applyFont="1" applyFill="1" applyBorder="1" applyAlignment="1">
      <alignment horizontal="center" vertical="top" wrapText="1"/>
    </xf>
    <xf numFmtId="0" fontId="32" fillId="6" borderId="63" xfId="0" applyFont="1" applyFill="1" applyBorder="1" applyAlignment="1">
      <alignment horizontal="center" vertical="top" wrapText="1"/>
    </xf>
    <xf numFmtId="0" fontId="32" fillId="6" borderId="64" xfId="0" applyFont="1" applyFill="1" applyBorder="1" applyAlignment="1">
      <alignment horizontal="center" vertical="top" wrapText="1"/>
    </xf>
    <xf numFmtId="0" fontId="29" fillId="6" borderId="29" xfId="0" applyFont="1" applyFill="1" applyBorder="1" applyAlignment="1">
      <alignment horizontal="center" vertical="top" wrapText="1"/>
    </xf>
    <xf numFmtId="0" fontId="32" fillId="6" borderId="55" xfId="0" applyFont="1" applyFill="1" applyBorder="1" applyAlignment="1">
      <alignment horizontal="center" vertical="top" wrapText="1"/>
    </xf>
    <xf numFmtId="0" fontId="31" fillId="6" borderId="85" xfId="0" applyFont="1" applyFill="1" applyBorder="1" applyAlignment="1">
      <alignment horizontal="center" vertical="top" wrapText="1"/>
    </xf>
    <xf numFmtId="0" fontId="31" fillId="6" borderId="88" xfId="0" applyFont="1" applyFill="1" applyBorder="1" applyAlignment="1">
      <alignment horizontal="center" vertical="top" wrapText="1"/>
    </xf>
    <xf numFmtId="0" fontId="31" fillId="6" borderId="86" xfId="0" applyFont="1" applyFill="1" applyBorder="1" applyAlignment="1">
      <alignment horizontal="center" vertical="top"/>
    </xf>
    <xf numFmtId="0" fontId="31" fillId="6" borderId="61" xfId="0" applyFont="1" applyFill="1" applyBorder="1" applyAlignment="1">
      <alignment horizontal="center" vertical="top"/>
    </xf>
    <xf numFmtId="0" fontId="29" fillId="6" borderId="27" xfId="0" applyFont="1" applyFill="1"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64" xfId="0" applyBorder="1" applyAlignment="1">
      <alignment horizontal="center" vertical="top" wrapText="1"/>
    </xf>
    <xf numFmtId="0" fontId="43" fillId="9" borderId="3" xfId="0" applyFont="1" applyFill="1" applyBorder="1" applyAlignment="1">
      <alignment horizontal="center" vertical="top" wrapText="1"/>
    </xf>
    <xf numFmtId="0" fontId="0" fillId="0" borderId="3" xfId="0" applyBorder="1" applyAlignment="1">
      <alignment horizontal="center" vertical="top" wrapText="1"/>
    </xf>
    <xf numFmtId="0" fontId="43" fillId="9" borderId="3" xfId="0" applyFont="1" applyFill="1" applyBorder="1" applyAlignment="1">
      <alignment horizontal="left" vertical="top" wrapText="1"/>
    </xf>
    <xf numFmtId="3" fontId="44" fillId="0" borderId="45" xfId="0" applyNumberFormat="1" applyFont="1" applyBorder="1" applyAlignment="1">
      <alignment horizontal="left" vertical="top" wrapText="1"/>
    </xf>
    <xf numFmtId="3" fontId="44" fillId="0" borderId="44" xfId="0" applyNumberFormat="1" applyFont="1" applyBorder="1" applyAlignment="1">
      <alignment horizontal="left" vertical="top" wrapText="1"/>
    </xf>
    <xf numFmtId="0" fontId="0" fillId="0" borderId="44" xfId="0" applyBorder="1" applyAlignment="1">
      <alignment vertical="top"/>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50"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52" fillId="4" borderId="11" xfId="0" applyFont="1" applyFill="1" applyBorder="1" applyAlignment="1">
      <alignment horizontal="center" vertical="top" wrapText="1"/>
    </xf>
    <xf numFmtId="0" fontId="52" fillId="4" borderId="21" xfId="0" applyFont="1" applyFill="1" applyBorder="1" applyAlignment="1">
      <alignment horizontal="center" vertical="top" wrapText="1"/>
    </xf>
    <xf numFmtId="0" fontId="52" fillId="4" borderId="1" xfId="0" applyFont="1" applyFill="1" applyBorder="1" applyAlignment="1">
      <alignment horizontal="center" vertical="top" wrapText="1"/>
    </xf>
    <xf numFmtId="0" fontId="4" fillId="0" borderId="3" xfId="0" applyFont="1" applyBorder="1" applyAlignment="1">
      <alignment horizontal="right" vertical="top"/>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 (liikmemaks)</c:v>
                </c:pt>
              </c:strCache>
            </c:strRef>
          </c:cat>
          <c:val>
            <c:numRef>
              <c:f>'Ettekande arvutused'!$C$7:$C$9</c:f>
              <c:numCache>
                <c:formatCode>#,##0</c:formatCode>
                <c:ptCount val="3"/>
                <c:pt idx="0">
                  <c:v>120000</c:v>
                </c:pt>
                <c:pt idx="1">
                  <c:v>161235</c:v>
                </c:pt>
                <c:pt idx="2">
                  <c:v>75000</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 (liikmemaks)</c:v>
                </c:pt>
              </c:strCache>
            </c:strRef>
          </c:cat>
          <c:val>
            <c:numRef>
              <c:f>'Ettekande arvutused'!$D$7:$D$9</c:f>
              <c:numCache>
                <c:formatCode>#,##0</c:formatCode>
                <c:ptCount val="3"/>
                <c:pt idx="0">
                  <c:v>120000</c:v>
                </c:pt>
                <c:pt idx="1">
                  <c:v>121017</c:v>
                </c:pt>
                <c:pt idx="2">
                  <c:v>75000</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'Ettekande arvutused'!$B$21:$B$24</c15:sqref>
                  </c15:fullRef>
                </c:ext>
              </c:extLst>
              <c:f>'Ettekande arvutused'!$B$21:$B$23</c:f>
              <c:strCache>
                <c:ptCount val="3"/>
                <c:pt idx="0">
                  <c:v>Investeeringud​</c:v>
                </c:pt>
                <c:pt idx="1">
                  <c:v>Tööjõukulud</c:v>
                </c:pt>
                <c:pt idx="2">
                  <c:v>​Majandamiskulud​</c:v>
                </c:pt>
              </c:strCache>
            </c:strRef>
          </c:cat>
          <c:val>
            <c:numRef>
              <c:extLst>
                <c:ext xmlns:c15="http://schemas.microsoft.com/office/drawing/2012/chart" uri="{02D57815-91ED-43cb-92C2-25804820EDAC}">
                  <c15:fullRef>
                    <c15:sqref>'Ettekande arvutused'!$C$21:$C$24</c15:sqref>
                  </c15:fullRef>
                </c:ext>
              </c:extLst>
              <c:f>'Ettekande arvutused'!$C$21:$C$23</c:f>
              <c:numCache>
                <c:formatCode>#,##0</c:formatCode>
                <c:ptCount val="3"/>
                <c:pt idx="0">
                  <c:v>143022</c:v>
                </c:pt>
                <c:pt idx="1">
                  <c:v>189218</c:v>
                </c:pt>
                <c:pt idx="2">
                  <c:v>23980</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'Ettekande arvutused'!$B$21:$B$24</c15:sqref>
                  </c15:fullRef>
                </c:ext>
              </c:extLst>
              <c:f>'Ettekande arvutused'!$B$21:$B$23</c:f>
              <c:strCache>
                <c:ptCount val="3"/>
                <c:pt idx="0">
                  <c:v>Investeeringud​</c:v>
                </c:pt>
                <c:pt idx="1">
                  <c:v>Tööjõukulud</c:v>
                </c:pt>
                <c:pt idx="2">
                  <c:v>​Majandamiskulud​</c:v>
                </c:pt>
              </c:strCache>
            </c:strRef>
          </c:cat>
          <c:val>
            <c:numRef>
              <c:extLst>
                <c:ext xmlns:c15="http://schemas.microsoft.com/office/drawing/2012/chart" uri="{02D57815-91ED-43cb-92C2-25804820EDAC}">
                  <c15:fullRef>
                    <c15:sqref>'Ettekande arvutused'!$D$21:$D$24</c15:sqref>
                  </c15:fullRef>
                </c:ext>
              </c:extLst>
              <c:f>'Ettekande arvutused'!$D$21:$D$23</c:f>
              <c:numCache>
                <c:formatCode>#,##0</c:formatCode>
                <c:ptCount val="3"/>
                <c:pt idx="0">
                  <c:v>143022</c:v>
                </c:pt>
                <c:pt idx="1">
                  <c:v>155000</c:v>
                </c:pt>
                <c:pt idx="2">
                  <c:v>17980</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arvutused'!$F$72:$F$82</c:f>
              <c:numCache>
                <c:formatCode>#,##0</c:formatCode>
                <c:ptCount val="11"/>
                <c:pt idx="0">
                  <c:v>2</c:v>
                </c:pt>
                <c:pt idx="1">
                  <c:v>5</c:v>
                </c:pt>
                <c:pt idx="2">
                  <c:v>2</c:v>
                </c:pt>
                <c:pt idx="3">
                  <c:v>2</c:v>
                </c:pt>
                <c:pt idx="4">
                  <c:v>4</c:v>
                </c:pt>
                <c:pt idx="5">
                  <c:v>0</c:v>
                </c:pt>
                <c:pt idx="6">
                  <c:v>2</c:v>
                </c:pt>
                <c:pt idx="7">
                  <c:v>2</c:v>
                </c:pt>
                <c:pt idx="8">
                  <c:v>1</c:v>
                </c:pt>
                <c:pt idx="9">
                  <c:v>5</c:v>
                </c:pt>
                <c:pt idx="10">
                  <c:v>3</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arvutused'!$G$72:$G$82</c:f>
              <c:numCache>
                <c:formatCode>#,##0</c:formatCode>
                <c:ptCount val="11"/>
                <c:pt idx="0">
                  <c:v>1</c:v>
                </c:pt>
                <c:pt idx="1">
                  <c:v>0</c:v>
                </c:pt>
                <c:pt idx="2">
                  <c:v>8</c:v>
                </c:pt>
                <c:pt idx="3">
                  <c:v>2</c:v>
                </c:pt>
                <c:pt idx="4">
                  <c:v>2</c:v>
                </c:pt>
                <c:pt idx="5">
                  <c:v>0</c:v>
                </c:pt>
                <c:pt idx="6">
                  <c:v>0</c:v>
                </c:pt>
                <c:pt idx="7">
                  <c:v>1</c:v>
                </c:pt>
                <c:pt idx="8">
                  <c:v>0</c:v>
                </c:pt>
                <c:pt idx="9">
                  <c:v>2</c:v>
                </c:pt>
                <c:pt idx="10">
                  <c:v>1</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60000</c:v>
                </c:pt>
                <c:pt idx="1">
                  <c:v>689400</c:v>
                </c:pt>
                <c:pt idx="2">
                  <c:v>62000</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347431</c:v>
                </c:pt>
                <c:pt idx="1">
                  <c:v>215300</c:v>
                </c:pt>
                <c:pt idx="2">
                  <c:v>307000</c:v>
                </c:pt>
                <c:pt idx="3">
                  <c:v>0</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arvutused'!$C$70:$E$70</c15:sqref>
                  </c15:fullRef>
                </c:ext>
              </c:extLst>
              <c:f>'Ettekande arvutused'!$C$70:$D$70</c:f>
              <c:strCache>
                <c:ptCount val="2"/>
                <c:pt idx="0">
                  <c:v>Täidetud/olemas</c:v>
                </c:pt>
                <c:pt idx="1">
                  <c:v>Täitmata</c:v>
                </c:pt>
              </c:strCache>
            </c:strRef>
          </c:cat>
          <c:val>
            <c:numRef>
              <c:extLst>
                <c:ext xmlns:c15="http://schemas.microsoft.com/office/drawing/2012/chart" uri="{02D57815-91ED-43cb-92C2-25804820EDAC}">
                  <c15:fullRef>
                    <c15:sqref>'Ettekande arvutused'!$C$71:$E$71</c15:sqref>
                  </c15:fullRef>
                </c:ext>
              </c:extLst>
              <c:f>'Ettekande arvutused'!$C$71:$D$71</c:f>
              <c:numCache>
                <c:formatCode>#,##0</c:formatCode>
                <c:ptCount val="2"/>
                <c:pt idx="0">
                  <c:v>26</c:v>
                </c:pt>
                <c:pt idx="1">
                  <c:v>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28</c:v>
                </c:pt>
                <c:pt idx="1">
                  <c:v>17</c:v>
                </c:pt>
                <c:pt idx="2">
                  <c:v>45</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2</c:v>
                </c:pt>
                <c:pt idx="1">
                  <c:v>3</c:v>
                </c:pt>
                <c:pt idx="2">
                  <c:v>3</c:v>
                </c:pt>
                <c:pt idx="3">
                  <c:v>3.5</c:v>
                </c:pt>
                <c:pt idx="4">
                  <c:v>4.5</c:v>
                </c:pt>
                <c:pt idx="5">
                  <c:v>5</c:v>
                </c:pt>
                <c:pt idx="6">
                  <c:v>5</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50</c:v>
                </c:pt>
                <c:pt idx="2">
                  <c:v>0</c:v>
                </c:pt>
                <c:pt idx="3">
                  <c:v>16.666666666666671</c:v>
                </c:pt>
                <c:pt idx="4">
                  <c:v>28.571428571428584</c:v>
                </c:pt>
                <c:pt idx="5">
                  <c:v>11.111111111111114</c:v>
                </c:pt>
                <c:pt idx="6">
                  <c:v>0</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ax val="10"/>
          <c:min val="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484514</xdr:colOff>
      <xdr:row>67</xdr:row>
      <xdr:rowOff>16902</xdr:rowOff>
    </xdr:from>
    <xdr:to>
      <xdr:col>24</xdr:col>
      <xdr:colOff>150346</xdr:colOff>
      <xdr:row>86</xdr:row>
      <xdr:rowOff>28015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263898</xdr:colOff>
      <xdr:row>49</xdr:row>
      <xdr:rowOff>46880</xdr:rowOff>
    </xdr:from>
    <xdr:to>
      <xdr:col>16</xdr:col>
      <xdr:colOff>189940</xdr:colOff>
      <xdr:row>64</xdr:row>
      <xdr:rowOff>11206</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tabColor theme="8" tint="0.59999389629810485"/>
  </sheetPr>
  <dimension ref="A1:AS137"/>
  <sheetViews>
    <sheetView tabSelected="1" zoomScale="85" zoomScaleNormal="85" workbookViewId="0">
      <selection activeCell="D11" sqref="D11"/>
    </sheetView>
  </sheetViews>
  <sheetFormatPr defaultColWidth="8.6640625" defaultRowHeight="14.4" x14ac:dyDescent="0.3"/>
  <cols>
    <col min="1" max="1" width="21.33203125" style="1" customWidth="1"/>
    <col min="2" max="2" width="15" style="1" customWidth="1"/>
    <col min="3" max="3" width="13.6640625" style="1" customWidth="1"/>
    <col min="4" max="4" width="14.109375" style="1" customWidth="1"/>
    <col min="5" max="5" width="16.6640625" style="1" customWidth="1"/>
    <col min="6" max="6" width="18.5546875" style="1" customWidth="1"/>
    <col min="7" max="7" width="14.109375" style="1" customWidth="1"/>
    <col min="8" max="8" width="12.88671875" style="1" customWidth="1"/>
    <col min="9" max="9" width="20.33203125" style="1" customWidth="1"/>
    <col min="10" max="10" width="25.33203125" style="3" customWidth="1"/>
    <col min="11" max="11" width="42" style="1" customWidth="1"/>
    <col min="12" max="12" width="12" style="1" customWidth="1"/>
    <col min="13" max="13" width="14.33203125" style="1" customWidth="1"/>
    <col min="14" max="14" width="12.33203125" style="1" customWidth="1"/>
    <col min="15" max="15" width="8.6640625" style="1"/>
    <col min="16" max="16" width="14.88671875" style="1" bestFit="1" customWidth="1"/>
    <col min="17" max="21" width="13.109375" style="1" bestFit="1" customWidth="1"/>
    <col min="22" max="22" width="13.109375" style="1" customWidth="1"/>
    <col min="23" max="26" width="10.109375" style="1" bestFit="1" customWidth="1"/>
    <col min="27" max="27" width="10.88671875" style="1" customWidth="1"/>
    <col min="28" max="28" width="11.109375" style="1" customWidth="1"/>
    <col min="29" max="29" width="10.109375" style="1" bestFit="1" customWidth="1"/>
    <col min="30" max="30" width="11.44140625" style="1" customWidth="1"/>
    <col min="31" max="31" width="11.109375" style="1" customWidth="1"/>
    <col min="32" max="37" width="10.109375" style="1" bestFit="1" customWidth="1"/>
    <col min="38" max="40" width="10.109375" style="1" customWidth="1"/>
    <col min="41" max="41" width="40.33203125" style="1" bestFit="1" customWidth="1"/>
    <col min="42" max="42" width="37" style="1" customWidth="1"/>
    <col min="43" max="43" width="60.6640625" style="1" bestFit="1" customWidth="1"/>
    <col min="44" max="44" width="48.44140625" style="1" customWidth="1"/>
    <col min="45" max="45" width="23.33203125" style="1" customWidth="1"/>
    <col min="46" max="16384" width="8.6640625" style="1"/>
  </cols>
  <sheetData>
    <row r="1" spans="1:13" x14ac:dyDescent="0.3">
      <c r="A1" s="5" t="s">
        <v>0</v>
      </c>
      <c r="B1" s="230"/>
      <c r="C1" s="231"/>
      <c r="D1" s="231"/>
      <c r="E1" s="231"/>
      <c r="F1" s="8"/>
      <c r="G1" s="231"/>
      <c r="H1" s="427"/>
      <c r="I1" s="8"/>
    </row>
    <row r="2" spans="1:13" ht="30.75" customHeight="1" x14ac:dyDescent="0.3">
      <c r="A2" s="201" t="s">
        <v>1</v>
      </c>
      <c r="B2" s="590" t="s">
        <v>2</v>
      </c>
      <c r="C2" s="591"/>
      <c r="D2" s="591"/>
      <c r="E2" s="592"/>
      <c r="F2" s="8"/>
      <c r="G2" s="593" t="s">
        <v>3</v>
      </c>
      <c r="H2" s="594"/>
      <c r="I2" s="594"/>
      <c r="J2" s="594"/>
      <c r="K2" s="594"/>
    </row>
    <row r="3" spans="1:13" ht="82.8" x14ac:dyDescent="0.3">
      <c r="A3" s="225" t="s">
        <v>4</v>
      </c>
      <c r="B3" s="226" t="s">
        <v>5</v>
      </c>
      <c r="C3" s="227">
        <v>2023</v>
      </c>
      <c r="D3" s="227">
        <v>2024</v>
      </c>
      <c r="E3" s="227">
        <v>2025</v>
      </c>
      <c r="F3" s="8"/>
      <c r="G3" s="5" t="s">
        <v>6</v>
      </c>
      <c r="H3" s="232" t="s">
        <v>7</v>
      </c>
      <c r="I3" s="233" t="s">
        <v>8</v>
      </c>
      <c r="J3" s="234" t="s">
        <v>9</v>
      </c>
      <c r="K3" s="234" t="s">
        <v>10</v>
      </c>
      <c r="L3" s="8"/>
      <c r="M3" s="3"/>
    </row>
    <row r="4" spans="1:13" x14ac:dyDescent="0.3">
      <c r="A4" s="228" t="s">
        <v>11</v>
      </c>
      <c r="B4" s="9">
        <f>SUM(C4:E4)</f>
        <v>2037818</v>
      </c>
      <c r="C4" s="9">
        <f>SUM(C5+C12)</f>
        <v>179866</v>
      </c>
      <c r="D4" s="9">
        <f>SUM(D5+D12)</f>
        <v>578052</v>
      </c>
      <c r="E4" s="9">
        <f>SUM(E5+E12)</f>
        <v>1279900</v>
      </c>
      <c r="F4" s="8"/>
      <c r="G4" s="9">
        <f>SUM(H4:K4)</f>
        <v>1994861</v>
      </c>
      <c r="H4" s="235">
        <f>SUMIFS(P35:P94,G35:G94,$G$97)</f>
        <v>489943</v>
      </c>
      <c r="I4" s="236">
        <f>SUMIFS(P35:P94,G35:G94,$G$98)</f>
        <v>712476</v>
      </c>
      <c r="J4" s="236">
        <f>SUMIFS(P35:P94,G35:G94,$G$99)</f>
        <v>124000</v>
      </c>
      <c r="K4" s="236">
        <f>SUMIFS(P35:P94,G35:G94,$G$100)</f>
        <v>668442</v>
      </c>
      <c r="L4" s="8"/>
      <c r="M4" s="4"/>
    </row>
    <row r="5" spans="1:13" x14ac:dyDescent="0.3">
      <c r="A5" s="228" t="s">
        <v>12</v>
      </c>
      <c r="B5" s="9">
        <f>SUM(C5:E5)</f>
        <v>359914</v>
      </c>
      <c r="C5" s="9">
        <f>SUM(C6:C11)</f>
        <v>179866</v>
      </c>
      <c r="D5" s="9">
        <f>SUM(D6:D11)</f>
        <v>118048</v>
      </c>
      <c r="E5" s="9">
        <f>SUM(E6:E11)</f>
        <v>62000</v>
      </c>
      <c r="F5" s="8"/>
      <c r="G5" s="8"/>
      <c r="J5" s="8"/>
      <c r="K5" s="4"/>
    </row>
    <row r="6" spans="1:13" x14ac:dyDescent="0.3">
      <c r="A6" s="229" t="s">
        <v>13</v>
      </c>
      <c r="B6" s="17">
        <f>SUM(C6:E6)</f>
        <v>274000</v>
      </c>
      <c r="C6" s="18">
        <f>SUMIFS(Q35:Q94,O35:O94,"Baaseelarve")</f>
        <v>150000</v>
      </c>
      <c r="D6" s="18">
        <f>SUMIFS(R35:R94,O35:O94,"Baaseelarve")</f>
        <v>62000</v>
      </c>
      <c r="E6" s="18">
        <f>SUMIFS(S35:S94,O35:O94,"Baaseelarve")</f>
        <v>62000</v>
      </c>
      <c r="F6" s="10"/>
      <c r="G6" s="8"/>
      <c r="H6" s="8"/>
      <c r="I6" s="8"/>
      <c r="J6" s="8"/>
      <c r="K6" s="4"/>
    </row>
    <row r="7" spans="1:13" x14ac:dyDescent="0.3">
      <c r="A7" s="229" t="s">
        <v>14</v>
      </c>
      <c r="B7" s="17">
        <f>SUM(C7:E7)</f>
        <v>0</v>
      </c>
      <c r="C7" s="18">
        <f>SUMIFS(Q35:Q94,O35:O94,"Muu rahastus")</f>
        <v>0</v>
      </c>
      <c r="D7" s="18">
        <f>SUMIFS(R35:R94,O35:O94,"Muu rahastus")</f>
        <v>0</v>
      </c>
      <c r="E7" s="18">
        <f>SUMIFS(S35:S94,O35:O94,"Muu rahastus")</f>
        <v>0</v>
      </c>
      <c r="F7" s="10"/>
      <c r="G7" s="8"/>
      <c r="H7" s="8"/>
      <c r="I7" s="8"/>
      <c r="J7" s="8"/>
      <c r="K7" s="4"/>
    </row>
    <row r="8" spans="1:13" x14ac:dyDescent="0.3">
      <c r="A8" s="229" t="s">
        <v>15</v>
      </c>
      <c r="B8" s="17">
        <f>SUM(C8:E8)</f>
        <v>0</v>
      </c>
      <c r="C8" s="18">
        <f>SUMIFS(Q35:Q94,O35:O94,"Reserv (SR)")</f>
        <v>0</v>
      </c>
      <c r="D8" s="18">
        <f>SUMIFS(R35:R94,O35:O94,"Reserv (SR)")</f>
        <v>0</v>
      </c>
      <c r="E8" s="18">
        <f>SUMIFS(S35:S94,O35:O94,"Reserv (SR)")</f>
        <v>0</v>
      </c>
      <c r="F8" s="10"/>
      <c r="G8" s="8"/>
      <c r="H8" s="8"/>
      <c r="I8" s="8"/>
      <c r="J8" s="8"/>
      <c r="K8" s="4"/>
    </row>
    <row r="9" spans="1:13" hidden="1" x14ac:dyDescent="0.3">
      <c r="A9" s="229" t="s">
        <v>16</v>
      </c>
      <c r="B9" s="17">
        <f t="shared" ref="B9" si="0">SUM(C9:D9)</f>
        <v>42957</v>
      </c>
      <c r="C9" s="18">
        <f>SUMIFS(Q35:Q94,O35:O94,"RRF")</f>
        <v>14933</v>
      </c>
      <c r="D9" s="18">
        <f>SUMIFS(R35:R94,O35:O94,"RRF")</f>
        <v>28024</v>
      </c>
      <c r="E9" s="18"/>
      <c r="F9" s="10"/>
      <c r="G9" s="8"/>
      <c r="H9" s="8"/>
      <c r="I9" s="8"/>
      <c r="J9" s="8"/>
      <c r="K9" s="4"/>
    </row>
    <row r="10" spans="1:13" x14ac:dyDescent="0.3">
      <c r="A10" s="229" t="s">
        <v>17</v>
      </c>
      <c r="B10" s="17">
        <f>SUM(C10:E10)</f>
        <v>0</v>
      </c>
      <c r="C10" s="18">
        <f>SUMIFS(Q35:Q94,O35:O94,"SF 14-20 (töös olev projekt)")</f>
        <v>0</v>
      </c>
      <c r="D10" s="18">
        <f>SUMIFS(R35:R94,O35:O94,"SF 14-20 (töös olev projekt)")</f>
        <v>0</v>
      </c>
      <c r="E10" s="18">
        <f>SUMIFS(S35:S94,O35:O94,"SF 14-20 (töös olev projekt)")</f>
        <v>0</v>
      </c>
      <c r="F10" s="10"/>
      <c r="G10" s="8"/>
      <c r="H10" s="8"/>
      <c r="I10" s="8"/>
      <c r="J10" s="8"/>
      <c r="K10" s="4"/>
    </row>
    <row r="11" spans="1:13" x14ac:dyDescent="0.3">
      <c r="A11" s="229" t="s">
        <v>18</v>
      </c>
      <c r="B11" s="17">
        <f>SUM(C11:E11)</f>
        <v>42957</v>
      </c>
      <c r="C11" s="18">
        <f>SUMIFS(Q35:Q94,O35:O94,"RRF")</f>
        <v>14933</v>
      </c>
      <c r="D11" s="18">
        <f>SUMIFS(R35:R94,O35:O94,"RRF")</f>
        <v>28024</v>
      </c>
      <c r="E11" s="18">
        <f>SUMIFS(S35:S94,O35:O94,"RRF")</f>
        <v>0</v>
      </c>
      <c r="F11" s="10"/>
      <c r="G11" s="8"/>
      <c r="H11" s="8"/>
      <c r="I11" s="8"/>
      <c r="J11" s="8"/>
      <c r="K11" s="4"/>
    </row>
    <row r="12" spans="1:13" x14ac:dyDescent="0.3">
      <c r="A12" s="228" t="s">
        <v>19</v>
      </c>
      <c r="B12" s="9">
        <f>SUM(C12:E12)</f>
        <v>1677904</v>
      </c>
      <c r="C12" s="9">
        <f>SUM(C13:C14)</f>
        <v>0</v>
      </c>
      <c r="D12" s="9">
        <f>SUM(D13:D14)</f>
        <v>460004</v>
      </c>
      <c r="E12" s="9">
        <f>SUM(E13:E14)</f>
        <v>1217900</v>
      </c>
      <c r="F12" s="10"/>
      <c r="G12" s="8"/>
      <c r="H12" s="8"/>
      <c r="I12" s="8"/>
      <c r="J12" s="8"/>
      <c r="K12" s="4"/>
    </row>
    <row r="13" spans="1:13" x14ac:dyDescent="0.3">
      <c r="A13" s="229" t="s">
        <v>20</v>
      </c>
      <c r="B13" s="17">
        <f>SUM(C13:E13)</f>
        <v>645500</v>
      </c>
      <c r="C13" s="18">
        <f>SUMIFS(Q35:Q94,O35:O94,"RES IKT (vaja juurde taotleda)")</f>
        <v>0</v>
      </c>
      <c r="D13" s="18">
        <f>SUMIFS(R35:R94,O35:O94,"RES IKT (vaja juurde taotleda)")</f>
        <v>60000</v>
      </c>
      <c r="E13" s="18">
        <f>SUMIFS(S35:S94,O35:O94,"RES IKT (vaja juurde taotleda)")</f>
        <v>585500</v>
      </c>
      <c r="F13" s="10" t="s">
        <v>21</v>
      </c>
      <c r="G13" s="8"/>
      <c r="H13" s="8"/>
      <c r="I13" s="8"/>
      <c r="J13" s="8"/>
      <c r="K13" s="4"/>
    </row>
    <row r="14" spans="1:13" x14ac:dyDescent="0.3">
      <c r="A14" s="229" t="s">
        <v>22</v>
      </c>
      <c r="B14" s="17">
        <f>SUM(C14:E14)</f>
        <v>1032404</v>
      </c>
      <c r="C14" s="18">
        <f>SUMIFS(Q35:Q94,O35:O94,"SF 21-27 (taotletav raha)")</f>
        <v>0</v>
      </c>
      <c r="D14" s="18">
        <f>SUMIFS(R35:R94,O35:O94,"SF 21-27 (taotletav raha)")</f>
        <v>400004</v>
      </c>
      <c r="E14" s="18">
        <f>SUMIFS(S35:S94,O35:O94,"SF 21-27 (taotletav raha)")</f>
        <v>632400</v>
      </c>
      <c r="F14" s="10" t="s">
        <v>23</v>
      </c>
      <c r="G14" s="8"/>
      <c r="H14" s="8"/>
      <c r="I14" s="8"/>
      <c r="J14" s="8"/>
      <c r="K14" s="4"/>
    </row>
    <row r="15" spans="1:13" x14ac:dyDescent="0.3">
      <c r="A15" s="6"/>
      <c r="B15" s="6"/>
      <c r="C15" s="6"/>
      <c r="D15" s="6"/>
      <c r="E15" s="6"/>
      <c r="F15" s="6"/>
      <c r="G15" s="6"/>
      <c r="H15" s="6"/>
      <c r="I15" s="6"/>
    </row>
    <row r="16" spans="1:13" ht="15" thickBot="1" x14ac:dyDescent="0.35">
      <c r="A16" s="10" t="s">
        <v>24</v>
      </c>
      <c r="B16" s="6"/>
      <c r="C16" s="6"/>
      <c r="D16" s="6"/>
      <c r="E16" s="6"/>
      <c r="F16" s="6"/>
      <c r="G16" s="6"/>
      <c r="H16" s="6"/>
      <c r="I16" s="6"/>
    </row>
    <row r="17" spans="1:44" ht="29.1" customHeight="1" x14ac:dyDescent="0.3">
      <c r="A17" s="51" t="s">
        <v>25</v>
      </c>
      <c r="B17" s="575" t="s">
        <v>26</v>
      </c>
      <c r="C17" s="576"/>
      <c r="D17" s="576"/>
      <c r="E17" s="576"/>
      <c r="F17" s="576"/>
      <c r="G17" s="576"/>
      <c r="H17" s="576"/>
      <c r="I17" s="576"/>
      <c r="J17" s="51" t="s">
        <v>27</v>
      </c>
      <c r="K17" s="583" t="s">
        <v>28</v>
      </c>
      <c r="L17" s="573"/>
      <c r="M17" s="573"/>
      <c r="N17" s="573"/>
      <c r="O17" s="573"/>
      <c r="P17" s="573"/>
      <c r="Q17" s="574"/>
    </row>
    <row r="18" spans="1:44" x14ac:dyDescent="0.3">
      <c r="A18" s="52" t="s">
        <v>29</v>
      </c>
      <c r="B18" s="116" t="s">
        <v>30</v>
      </c>
      <c r="C18" s="117" t="s">
        <v>31</v>
      </c>
      <c r="D18" s="117" t="s">
        <v>32</v>
      </c>
      <c r="E18" s="117" t="s">
        <v>33</v>
      </c>
      <c r="F18" s="117" t="s">
        <v>34</v>
      </c>
      <c r="G18" s="117" t="s">
        <v>35</v>
      </c>
      <c r="H18" s="117" t="s">
        <v>36</v>
      </c>
      <c r="I18" s="237" t="s">
        <v>37</v>
      </c>
      <c r="J18" s="73"/>
      <c r="K18" s="3"/>
      <c r="Q18" s="69"/>
    </row>
    <row r="19" spans="1:44" ht="15" thickBot="1" x14ac:dyDescent="0.35">
      <c r="A19" s="53" t="s">
        <v>38</v>
      </c>
      <c r="B19" s="339">
        <v>0</v>
      </c>
      <c r="C19" s="322">
        <v>0</v>
      </c>
      <c r="D19" s="322">
        <v>15000</v>
      </c>
      <c r="E19" s="322"/>
      <c r="F19" s="322"/>
      <c r="G19" s="322"/>
      <c r="H19" s="322"/>
      <c r="I19" s="323">
        <v>250000</v>
      </c>
      <c r="J19" s="324"/>
      <c r="K19" s="598" t="s">
        <v>39</v>
      </c>
      <c r="L19" s="599"/>
      <c r="M19" s="599"/>
      <c r="N19" s="599"/>
      <c r="O19" s="599"/>
      <c r="P19" s="599"/>
      <c r="Q19" s="600"/>
    </row>
    <row r="20" spans="1:44" ht="29.1" customHeight="1" x14ac:dyDescent="0.3">
      <c r="A20" s="51" t="s">
        <v>40</v>
      </c>
      <c r="B20" s="577" t="s">
        <v>41</v>
      </c>
      <c r="C20" s="578"/>
      <c r="D20" s="578"/>
      <c r="E20" s="578"/>
      <c r="F20" s="578"/>
      <c r="G20" s="578"/>
      <c r="H20" s="578"/>
      <c r="I20" s="579"/>
      <c r="J20" s="75"/>
      <c r="K20" s="583" t="s">
        <v>42</v>
      </c>
      <c r="L20" s="573"/>
      <c r="M20" s="573"/>
      <c r="N20" s="573"/>
      <c r="O20" s="573"/>
      <c r="P20" s="573"/>
      <c r="Q20" s="574"/>
    </row>
    <row r="21" spans="1:44" x14ac:dyDescent="0.3">
      <c r="A21" s="52" t="s">
        <v>29</v>
      </c>
      <c r="B21" s="116" t="s">
        <v>30</v>
      </c>
      <c r="C21" s="117" t="s">
        <v>31</v>
      </c>
      <c r="D21" s="117" t="s">
        <v>32</v>
      </c>
      <c r="E21" s="117" t="s">
        <v>33</v>
      </c>
      <c r="F21" s="117" t="s">
        <v>34</v>
      </c>
      <c r="G21" s="117" t="s">
        <v>35</v>
      </c>
      <c r="H21" s="117" t="s">
        <v>36</v>
      </c>
      <c r="I21" s="237" t="s">
        <v>37</v>
      </c>
      <c r="J21" s="73"/>
      <c r="K21" s="3"/>
      <c r="Q21" s="69"/>
    </row>
    <row r="22" spans="1:44" ht="15" thickBot="1" x14ac:dyDescent="0.35">
      <c r="A22" s="53" t="s">
        <v>38</v>
      </c>
      <c r="B22" s="339">
        <v>0</v>
      </c>
      <c r="C22" s="322">
        <v>0</v>
      </c>
      <c r="D22" s="322">
        <v>1</v>
      </c>
      <c r="E22" s="322"/>
      <c r="F22" s="322"/>
      <c r="G22" s="322"/>
      <c r="H22" s="322"/>
      <c r="I22" s="323">
        <v>5</v>
      </c>
      <c r="J22" s="324"/>
      <c r="K22" s="598" t="s">
        <v>43</v>
      </c>
      <c r="L22" s="599"/>
      <c r="M22" s="599"/>
      <c r="N22" s="599"/>
      <c r="O22" s="599"/>
      <c r="P22" s="599"/>
      <c r="Q22" s="600"/>
    </row>
    <row r="23" spans="1:44" ht="29.1" customHeight="1" x14ac:dyDescent="0.3">
      <c r="A23" s="51" t="s">
        <v>40</v>
      </c>
      <c r="B23" s="577" t="s">
        <v>44</v>
      </c>
      <c r="C23" s="578"/>
      <c r="D23" s="578"/>
      <c r="E23" s="578"/>
      <c r="F23" s="578"/>
      <c r="G23" s="578"/>
      <c r="H23" s="578"/>
      <c r="I23" s="579"/>
      <c r="J23" s="75"/>
      <c r="K23" s="583" t="s">
        <v>45</v>
      </c>
      <c r="L23" s="573"/>
      <c r="M23" s="573"/>
      <c r="N23" s="573"/>
      <c r="O23" s="573"/>
      <c r="P23" s="573"/>
      <c r="Q23" s="574"/>
    </row>
    <row r="24" spans="1:44" x14ac:dyDescent="0.3">
      <c r="A24" s="52" t="s">
        <v>29</v>
      </c>
      <c r="B24" s="116" t="s">
        <v>30</v>
      </c>
      <c r="C24" s="117" t="s">
        <v>31</v>
      </c>
      <c r="D24" s="117" t="s">
        <v>32</v>
      </c>
      <c r="E24" s="117" t="s">
        <v>33</v>
      </c>
      <c r="F24" s="117" t="s">
        <v>34</v>
      </c>
      <c r="G24" s="117" t="s">
        <v>35</v>
      </c>
      <c r="H24" s="117" t="s">
        <v>36</v>
      </c>
      <c r="I24" s="237" t="s">
        <v>37</v>
      </c>
      <c r="J24" s="73"/>
      <c r="K24" s="3"/>
      <c r="Q24" s="69"/>
    </row>
    <row r="25" spans="1:44" ht="15" thickBot="1" x14ac:dyDescent="0.35">
      <c r="A25" s="53" t="s">
        <v>38</v>
      </c>
      <c r="B25" s="339">
        <v>0</v>
      </c>
      <c r="C25" s="322">
        <v>1</v>
      </c>
      <c r="D25" s="322">
        <v>1</v>
      </c>
      <c r="E25" s="322"/>
      <c r="F25" s="322"/>
      <c r="G25" s="322"/>
      <c r="H25" s="322"/>
      <c r="I25" s="323">
        <v>1</v>
      </c>
      <c r="J25" s="324"/>
      <c r="K25" s="598" t="s">
        <v>46</v>
      </c>
      <c r="L25" s="599"/>
      <c r="M25" s="599"/>
      <c r="N25" s="599"/>
      <c r="O25" s="599"/>
      <c r="P25" s="599"/>
      <c r="Q25" s="600"/>
    </row>
    <row r="26" spans="1:44" ht="72" x14ac:dyDescent="0.3">
      <c r="A26" s="520" t="s">
        <v>47</v>
      </c>
      <c r="B26" s="580" t="s">
        <v>48</v>
      </c>
      <c r="C26" s="581"/>
      <c r="D26" s="581"/>
      <c r="E26" s="581"/>
      <c r="F26" s="581"/>
      <c r="G26" s="581"/>
      <c r="H26" s="581"/>
      <c r="I26" s="582"/>
      <c r="J26" s="521"/>
      <c r="K26" s="583" t="s">
        <v>49</v>
      </c>
      <c r="L26" s="573"/>
      <c r="M26" s="573"/>
      <c r="N26" s="573"/>
      <c r="O26" s="573"/>
      <c r="P26" s="573"/>
      <c r="Q26" s="574"/>
    </row>
    <row r="27" spans="1:44" ht="14.4" customHeight="1" x14ac:dyDescent="0.3">
      <c r="A27" s="522" t="s">
        <v>29</v>
      </c>
      <c r="B27" s="116" t="s">
        <v>30</v>
      </c>
      <c r="C27" s="117" t="s">
        <v>31</v>
      </c>
      <c r="D27" s="117" t="s">
        <v>32</v>
      </c>
      <c r="E27" s="117" t="s">
        <v>33</v>
      </c>
      <c r="F27" s="117" t="s">
        <v>34</v>
      </c>
      <c r="G27" s="117" t="s">
        <v>35</v>
      </c>
      <c r="H27" s="117" t="s">
        <v>36</v>
      </c>
      <c r="I27" s="237" t="s">
        <v>37</v>
      </c>
      <c r="J27" s="525"/>
      <c r="K27" s="528"/>
      <c r="L27" s="526"/>
      <c r="M27" s="526"/>
      <c r="N27" s="526"/>
      <c r="O27" s="526"/>
      <c r="P27" s="526"/>
      <c r="Q27" s="527"/>
    </row>
    <row r="28" spans="1:44" x14ac:dyDescent="0.3">
      <c r="A28" s="523" t="s">
        <v>38</v>
      </c>
      <c r="B28" s="524">
        <v>0</v>
      </c>
      <c r="C28" s="557">
        <v>0</v>
      </c>
      <c r="D28" s="557">
        <v>0</v>
      </c>
      <c r="E28" s="557"/>
      <c r="F28" s="557"/>
      <c r="G28" s="557"/>
      <c r="H28" s="557"/>
      <c r="I28" s="558">
        <v>90</v>
      </c>
      <c r="J28" s="529"/>
      <c r="K28" s="601" t="s">
        <v>50</v>
      </c>
      <c r="L28" s="602"/>
      <c r="M28" s="602"/>
      <c r="N28" s="602"/>
      <c r="O28" s="602"/>
      <c r="P28" s="602"/>
      <c r="Q28" s="603"/>
    </row>
    <row r="29" spans="1:44" x14ac:dyDescent="0.3">
      <c r="A29" s="3"/>
      <c r="B29" s="3"/>
    </row>
    <row r="31" spans="1:44" ht="15" thickBot="1" x14ac:dyDescent="0.35">
      <c r="C31" s="81"/>
      <c r="D31" s="81"/>
    </row>
    <row r="32" spans="1:44" ht="15" thickBot="1" x14ac:dyDescent="0.35">
      <c r="C32" s="81"/>
      <c r="D32" s="81"/>
      <c r="W32" s="571" t="s">
        <v>51</v>
      </c>
      <c r="X32" s="572"/>
      <c r="Y32" s="572"/>
      <c r="Z32" s="572"/>
      <c r="AA32" s="572"/>
      <c r="AB32" s="572"/>
      <c r="AC32" s="572"/>
      <c r="AD32" s="572"/>
      <c r="AE32" s="572"/>
      <c r="AF32" s="572"/>
      <c r="AG32" s="572"/>
      <c r="AH32" s="572"/>
      <c r="AI32" s="572"/>
      <c r="AJ32" s="572"/>
      <c r="AK32" s="572"/>
      <c r="AL32" s="573"/>
      <c r="AM32" s="573"/>
      <c r="AN32" s="574"/>
      <c r="AR32" s="34"/>
    </row>
    <row r="33" spans="1:45" ht="72" x14ac:dyDescent="0.3">
      <c r="A33" s="505" t="s">
        <v>52</v>
      </c>
      <c r="B33" s="506" t="s">
        <v>53</v>
      </c>
      <c r="C33" s="506" t="s">
        <v>54</v>
      </c>
      <c r="D33" s="503" t="s">
        <v>55</v>
      </c>
      <c r="E33" s="407" t="s">
        <v>56</v>
      </c>
      <c r="F33" s="407" t="s">
        <v>57</v>
      </c>
      <c r="G33" s="407" t="s">
        <v>58</v>
      </c>
      <c r="H33" s="407" t="s">
        <v>59</v>
      </c>
      <c r="I33" s="407" t="s">
        <v>60</v>
      </c>
      <c r="J33" s="407" t="s">
        <v>61</v>
      </c>
      <c r="K33" s="408" t="s">
        <v>62</v>
      </c>
      <c r="L33" s="409" t="s">
        <v>63</v>
      </c>
      <c r="M33" s="407" t="s">
        <v>64</v>
      </c>
      <c r="N33" s="407" t="s">
        <v>65</v>
      </c>
      <c r="O33" s="407" t="s">
        <v>66</v>
      </c>
      <c r="P33" s="498" t="s">
        <v>67</v>
      </c>
      <c r="Q33" s="263">
        <v>2023</v>
      </c>
      <c r="R33" s="262">
        <v>2024</v>
      </c>
      <c r="S33" s="262">
        <v>2025</v>
      </c>
      <c r="T33" s="262">
        <v>2026</v>
      </c>
      <c r="U33" s="261">
        <v>2027</v>
      </c>
      <c r="V33" s="260">
        <v>2028</v>
      </c>
      <c r="W33" s="587" t="s">
        <v>68</v>
      </c>
      <c r="X33" s="588"/>
      <c r="Y33" s="589"/>
      <c r="Z33" s="587">
        <v>2024</v>
      </c>
      <c r="AA33" s="588"/>
      <c r="AB33" s="589"/>
      <c r="AC33" s="587">
        <v>2025</v>
      </c>
      <c r="AD33" s="588"/>
      <c r="AE33" s="589"/>
      <c r="AF33" s="587">
        <v>2026</v>
      </c>
      <c r="AG33" s="588"/>
      <c r="AH33" s="589"/>
      <c r="AI33" s="587">
        <v>2027</v>
      </c>
      <c r="AJ33" s="588"/>
      <c r="AK33" s="588"/>
      <c r="AL33" s="584">
        <v>2028</v>
      </c>
      <c r="AM33" s="585"/>
      <c r="AN33" s="586"/>
      <c r="AO33" s="547" t="s">
        <v>69</v>
      </c>
      <c r="AP33" s="22" t="s">
        <v>70</v>
      </c>
      <c r="AQ33" s="22" t="s">
        <v>71</v>
      </c>
      <c r="AR33" s="487" t="s">
        <v>72</v>
      </c>
      <c r="AS33" s="508" t="s">
        <v>73</v>
      </c>
    </row>
    <row r="34" spans="1:45" s="238" customFormat="1" ht="121.5" customHeight="1" thickBot="1" x14ac:dyDescent="0.35">
      <c r="A34" s="507" t="s">
        <v>74</v>
      </c>
      <c r="B34" s="413" t="s">
        <v>75</v>
      </c>
      <c r="C34" s="413" t="s">
        <v>76</v>
      </c>
      <c r="D34" s="413" t="s">
        <v>77</v>
      </c>
      <c r="E34" s="414" t="s">
        <v>78</v>
      </c>
      <c r="F34" s="414" t="s">
        <v>78</v>
      </c>
      <c r="G34" s="414" t="s">
        <v>79</v>
      </c>
      <c r="H34" s="413" t="s">
        <v>80</v>
      </c>
      <c r="I34" s="413" t="s">
        <v>81</v>
      </c>
      <c r="J34" s="413" t="s">
        <v>82</v>
      </c>
      <c r="K34" s="413" t="s">
        <v>83</v>
      </c>
      <c r="L34" s="412" t="s">
        <v>84</v>
      </c>
      <c r="M34" s="412" t="s">
        <v>85</v>
      </c>
      <c r="N34" s="415" t="s">
        <v>86</v>
      </c>
      <c r="O34" s="414" t="s">
        <v>78</v>
      </c>
      <c r="P34" s="416"/>
      <c r="Q34" s="595"/>
      <c r="R34" s="596"/>
      <c r="S34" s="596"/>
      <c r="T34" s="596"/>
      <c r="U34" s="596"/>
      <c r="V34" s="597"/>
      <c r="W34" s="28" t="s">
        <v>87</v>
      </c>
      <c r="X34" s="25" t="s">
        <v>88</v>
      </c>
      <c r="Y34" s="26" t="s">
        <v>89</v>
      </c>
      <c r="Z34" s="24" t="s">
        <v>87</v>
      </c>
      <c r="AA34" s="25" t="s">
        <v>88</v>
      </c>
      <c r="AB34" s="27" t="s">
        <v>89</v>
      </c>
      <c r="AC34" s="28" t="s">
        <v>87</v>
      </c>
      <c r="AD34" s="25" t="s">
        <v>88</v>
      </c>
      <c r="AE34" s="26" t="s">
        <v>89</v>
      </c>
      <c r="AF34" s="28" t="s">
        <v>87</v>
      </c>
      <c r="AG34" s="25" t="s">
        <v>88</v>
      </c>
      <c r="AH34" s="26" t="s">
        <v>89</v>
      </c>
      <c r="AI34" s="28" t="s">
        <v>87</v>
      </c>
      <c r="AJ34" s="25" t="s">
        <v>88</v>
      </c>
      <c r="AK34" s="27" t="s">
        <v>89</v>
      </c>
      <c r="AL34" s="28" t="s">
        <v>87</v>
      </c>
      <c r="AM34" s="25" t="s">
        <v>88</v>
      </c>
      <c r="AN34" s="27" t="s">
        <v>89</v>
      </c>
      <c r="AO34" s="483" t="s">
        <v>90</v>
      </c>
      <c r="AP34" s="424" t="s">
        <v>78</v>
      </c>
      <c r="AQ34" s="424" t="s">
        <v>91</v>
      </c>
      <c r="AR34" s="484" t="s">
        <v>92</v>
      </c>
      <c r="AS34" s="424" t="s">
        <v>93</v>
      </c>
    </row>
    <row r="35" spans="1:45" s="190" customFormat="1" ht="288" x14ac:dyDescent="0.3">
      <c r="A35" s="504" t="s">
        <v>94</v>
      </c>
      <c r="B35" s="265"/>
      <c r="C35" s="265"/>
      <c r="D35" s="267" t="s">
        <v>95</v>
      </c>
      <c r="E35" s="267" t="s">
        <v>96</v>
      </c>
      <c r="F35" s="266" t="s">
        <v>97</v>
      </c>
      <c r="G35" s="266" t="s">
        <v>98</v>
      </c>
      <c r="H35" s="266"/>
      <c r="I35" s="266" t="s">
        <v>99</v>
      </c>
      <c r="J35" s="265" t="s">
        <v>100</v>
      </c>
      <c r="K35" s="266" t="s">
        <v>356</v>
      </c>
      <c r="L35" s="266">
        <v>1</v>
      </c>
      <c r="M35" s="266">
        <v>32</v>
      </c>
      <c r="N35" s="266" t="s">
        <v>102</v>
      </c>
      <c r="O35" s="267" t="s">
        <v>103</v>
      </c>
      <c r="P35" s="325">
        <f t="shared" ref="P35:P94" si="1">SUM(Q35:V35)</f>
        <v>172809</v>
      </c>
      <c r="Q35" s="334">
        <f t="shared" ref="Q35" si="2">SUM(W35:Y35)</f>
        <v>0</v>
      </c>
      <c r="R35" s="333">
        <f t="shared" ref="R35" si="3">SUM(Z35:AB35)</f>
        <v>57609</v>
      </c>
      <c r="S35" s="333">
        <f t="shared" ref="S35" si="4">SUM(AC35:AE35)</f>
        <v>115200</v>
      </c>
      <c r="T35" s="333">
        <f t="shared" ref="T35" si="5">SUM(AF35:AH35)</f>
        <v>0</v>
      </c>
      <c r="U35" s="333">
        <f>SUM(AI35:AK35)</f>
        <v>0</v>
      </c>
      <c r="V35" s="335">
        <f>SUM(AL35:AN35)</f>
        <v>0</v>
      </c>
      <c r="W35" s="281"/>
      <c r="X35" s="282"/>
      <c r="Y35" s="283"/>
      <c r="Z35" s="284"/>
      <c r="AA35" s="282">
        <f>25609+2000</f>
        <v>27609</v>
      </c>
      <c r="AB35" s="282">
        <v>30000</v>
      </c>
      <c r="AC35" s="281"/>
      <c r="AD35" s="282">
        <v>55200</v>
      </c>
      <c r="AE35" s="283">
        <v>60000</v>
      </c>
      <c r="AF35" s="281"/>
      <c r="AG35" s="282"/>
      <c r="AH35" s="283"/>
      <c r="AI35" s="281"/>
      <c r="AJ35" s="282"/>
      <c r="AK35" s="282"/>
      <c r="AL35" s="285"/>
      <c r="AM35" s="286"/>
      <c r="AN35" s="283"/>
      <c r="AO35" s="294" t="s">
        <v>371</v>
      </c>
      <c r="AP35" s="288" t="s">
        <v>161</v>
      </c>
      <c r="AQ35" s="288" t="s">
        <v>402</v>
      </c>
      <c r="AR35" s="488"/>
      <c r="AS35" s="492"/>
    </row>
    <row r="36" spans="1:45" s="239" customFormat="1" ht="259.2" x14ac:dyDescent="0.3">
      <c r="A36" s="499" t="s">
        <v>95</v>
      </c>
      <c r="B36" s="271"/>
      <c r="C36" s="271"/>
      <c r="D36" s="269" t="s">
        <v>95</v>
      </c>
      <c r="E36" s="269" t="s">
        <v>96</v>
      </c>
      <c r="F36" s="270" t="s">
        <v>105</v>
      </c>
      <c r="G36" s="270" t="s">
        <v>106</v>
      </c>
      <c r="H36" s="270"/>
      <c r="I36" s="270" t="s">
        <v>107</v>
      </c>
      <c r="J36" s="271" t="s">
        <v>108</v>
      </c>
      <c r="K36" s="270" t="s">
        <v>357</v>
      </c>
      <c r="L36" s="270">
        <v>4</v>
      </c>
      <c r="M36" s="270">
        <v>33</v>
      </c>
      <c r="N36" s="270" t="s">
        <v>391</v>
      </c>
      <c r="O36" s="269" t="s">
        <v>103</v>
      </c>
      <c r="P36" s="325">
        <f t="shared" si="1"/>
        <v>100000</v>
      </c>
      <c r="Q36" s="326">
        <f t="shared" ref="Q36" si="6">SUM(W36:Y36)</f>
        <v>0</v>
      </c>
      <c r="R36" s="336">
        <f t="shared" ref="R36" si="7">SUM(Z36:AB36)</f>
        <v>50000</v>
      </c>
      <c r="S36" s="336">
        <f t="shared" ref="S36" si="8">SUM(AC36:AE36)</f>
        <v>50000</v>
      </c>
      <c r="T36" s="336">
        <f t="shared" ref="T36" si="9">SUM(AF36:AH36)</f>
        <v>0</v>
      </c>
      <c r="U36" s="337">
        <f>SUM(AI36:AK36)</f>
        <v>0</v>
      </c>
      <c r="V36" s="338">
        <f t="shared" ref="V36:V94" si="10">SUM(AL36:AN36)</f>
        <v>0</v>
      </c>
      <c r="W36" s="281"/>
      <c r="X36" s="282"/>
      <c r="Y36" s="283"/>
      <c r="Z36" s="284"/>
      <c r="AA36" s="282"/>
      <c r="AB36" s="282">
        <v>50000</v>
      </c>
      <c r="AC36" s="281"/>
      <c r="AD36" s="282"/>
      <c r="AE36" s="283">
        <v>50000</v>
      </c>
      <c r="AF36" s="281"/>
      <c r="AG36" s="282"/>
      <c r="AH36" s="283"/>
      <c r="AI36" s="281"/>
      <c r="AJ36" s="282"/>
      <c r="AK36" s="282"/>
      <c r="AL36" s="290"/>
      <c r="AM36" s="291"/>
      <c r="AN36" s="292"/>
      <c r="AO36" s="294" t="s">
        <v>372</v>
      </c>
      <c r="AP36" s="288" t="s">
        <v>162</v>
      </c>
      <c r="AQ36" s="288"/>
      <c r="AR36" s="489"/>
      <c r="AS36" s="493"/>
    </row>
    <row r="37" spans="1:45" s="239" customFormat="1" ht="216" x14ac:dyDescent="0.3">
      <c r="A37" s="499" t="s">
        <v>95</v>
      </c>
      <c r="B37" s="271"/>
      <c r="C37" s="271"/>
      <c r="D37" s="269" t="s">
        <v>95</v>
      </c>
      <c r="E37" s="269" t="s">
        <v>96</v>
      </c>
      <c r="F37" s="270" t="s">
        <v>105</v>
      </c>
      <c r="G37" s="270" t="s">
        <v>111</v>
      </c>
      <c r="H37" s="270"/>
      <c r="I37" s="270" t="s">
        <v>112</v>
      </c>
      <c r="J37" s="378" t="s">
        <v>113</v>
      </c>
      <c r="K37" s="270" t="s">
        <v>366</v>
      </c>
      <c r="L37" s="270">
        <v>5</v>
      </c>
      <c r="M37" s="270" t="s">
        <v>397</v>
      </c>
      <c r="N37" s="270" t="s">
        <v>115</v>
      </c>
      <c r="O37" s="269" t="s">
        <v>103</v>
      </c>
      <c r="P37" s="325">
        <f t="shared" si="1"/>
        <v>334136</v>
      </c>
      <c r="Q37" s="326">
        <f t="shared" ref="Q37:Q94" si="11">SUM(W37:Y37)</f>
        <v>0</v>
      </c>
      <c r="R37" s="336">
        <f t="shared" ref="R37:R94" si="12">SUM(Z37:AB37)</f>
        <v>131286</v>
      </c>
      <c r="S37" s="336">
        <f t="shared" ref="S37:S94" si="13">SUM(AC37:AE37)</f>
        <v>202850</v>
      </c>
      <c r="T37" s="336">
        <f t="shared" ref="T37:T94" si="14">SUM(AF37:AH37)</f>
        <v>0</v>
      </c>
      <c r="U37" s="337">
        <f t="shared" ref="U37:U94" si="15">SUM(AI37:AK37)</f>
        <v>0</v>
      </c>
      <c r="V37" s="338">
        <f t="shared" si="10"/>
        <v>0</v>
      </c>
      <c r="W37" s="281"/>
      <c r="X37" s="282"/>
      <c r="Y37" s="283"/>
      <c r="Z37" s="284">
        <v>100000</v>
      </c>
      <c r="AA37" s="282">
        <f>29286+2000</f>
        <v>31286</v>
      </c>
      <c r="AB37" s="282"/>
      <c r="AC37" s="281">
        <v>170000</v>
      </c>
      <c r="AD37" s="282">
        <v>32850</v>
      </c>
      <c r="AE37" s="283"/>
      <c r="AF37" s="281"/>
      <c r="AG37" s="282"/>
      <c r="AH37" s="283"/>
      <c r="AI37" s="281"/>
      <c r="AJ37" s="282"/>
      <c r="AK37" s="282"/>
      <c r="AL37" s="290"/>
      <c r="AM37" s="291"/>
      <c r="AN37" s="292"/>
      <c r="AO37" s="294" t="s">
        <v>373</v>
      </c>
      <c r="AP37" s="288" t="s">
        <v>161</v>
      </c>
      <c r="AQ37" s="288" t="s">
        <v>395</v>
      </c>
      <c r="AR37" s="298"/>
      <c r="AS37" s="493"/>
    </row>
    <row r="38" spans="1:45" s="239" customFormat="1" ht="316.8" x14ac:dyDescent="0.3">
      <c r="A38" s="499" t="s">
        <v>95</v>
      </c>
      <c r="B38" s="271"/>
      <c r="C38" s="271"/>
      <c r="D38" s="269" t="s">
        <v>95</v>
      </c>
      <c r="E38" s="269" t="s">
        <v>117</v>
      </c>
      <c r="F38" s="270" t="s">
        <v>118</v>
      </c>
      <c r="G38" s="270" t="s">
        <v>119</v>
      </c>
      <c r="H38" s="270"/>
      <c r="I38" s="270" t="s">
        <v>120</v>
      </c>
      <c r="J38" s="378" t="s">
        <v>121</v>
      </c>
      <c r="K38" s="270" t="s">
        <v>367</v>
      </c>
      <c r="L38" s="270">
        <v>2</v>
      </c>
      <c r="M38" s="270">
        <v>34</v>
      </c>
      <c r="N38" s="270" t="s">
        <v>391</v>
      </c>
      <c r="O38" s="269" t="s">
        <v>103</v>
      </c>
      <c r="P38" s="325">
        <f t="shared" si="1"/>
        <v>166976</v>
      </c>
      <c r="Q38" s="326">
        <f t="shared" si="11"/>
        <v>0</v>
      </c>
      <c r="R38" s="336">
        <f t="shared" si="12"/>
        <v>106976</v>
      </c>
      <c r="S38" s="336">
        <f t="shared" si="13"/>
        <v>60000</v>
      </c>
      <c r="T38" s="336">
        <f t="shared" si="14"/>
        <v>0</v>
      </c>
      <c r="U38" s="337">
        <f t="shared" si="15"/>
        <v>0</v>
      </c>
      <c r="V38" s="338">
        <f t="shared" si="10"/>
        <v>0</v>
      </c>
      <c r="W38" s="281"/>
      <c r="X38" s="282"/>
      <c r="Y38" s="283"/>
      <c r="Z38" s="284"/>
      <c r="AA38" s="282">
        <f>54976+2000</f>
        <v>56976</v>
      </c>
      <c r="AB38" s="282">
        <v>50000</v>
      </c>
      <c r="AC38" s="281"/>
      <c r="AD38" s="282">
        <v>60000</v>
      </c>
      <c r="AE38" s="283"/>
      <c r="AF38" s="281"/>
      <c r="AG38" s="282"/>
      <c r="AH38" s="283"/>
      <c r="AI38" s="281"/>
      <c r="AJ38" s="282"/>
      <c r="AK38" s="282"/>
      <c r="AL38" s="290"/>
      <c r="AM38" s="291"/>
      <c r="AN38" s="292"/>
      <c r="AO38" s="294" t="s">
        <v>374</v>
      </c>
      <c r="AP38" s="288" t="s">
        <v>161</v>
      </c>
      <c r="AQ38" s="288" t="s">
        <v>402</v>
      </c>
      <c r="AR38" s="298"/>
      <c r="AS38" s="493"/>
    </row>
    <row r="39" spans="1:45" s="239" customFormat="1" ht="288" x14ac:dyDescent="0.3">
      <c r="A39" s="499" t="s">
        <v>95</v>
      </c>
      <c r="B39" s="271"/>
      <c r="C39" s="271"/>
      <c r="D39" s="269" t="s">
        <v>95</v>
      </c>
      <c r="E39" s="269" t="s">
        <v>96</v>
      </c>
      <c r="F39" s="270" t="s">
        <v>125</v>
      </c>
      <c r="G39" s="270" t="s">
        <v>98</v>
      </c>
      <c r="H39" s="270"/>
      <c r="I39" s="270" t="s">
        <v>126</v>
      </c>
      <c r="J39" s="271" t="s">
        <v>390</v>
      </c>
      <c r="K39" s="270" t="s">
        <v>380</v>
      </c>
      <c r="L39" s="270">
        <v>6</v>
      </c>
      <c r="M39" s="270">
        <v>35</v>
      </c>
      <c r="N39" s="270" t="s">
        <v>391</v>
      </c>
      <c r="O39" s="269" t="s">
        <v>103</v>
      </c>
      <c r="P39" s="325">
        <f t="shared" si="1"/>
        <v>121633</v>
      </c>
      <c r="Q39" s="326">
        <f t="shared" si="11"/>
        <v>0</v>
      </c>
      <c r="R39" s="336">
        <f>SUM(Z39:AB39)</f>
        <v>42133</v>
      </c>
      <c r="S39" s="336">
        <f t="shared" si="13"/>
        <v>79500</v>
      </c>
      <c r="T39" s="336">
        <f t="shared" si="14"/>
        <v>0</v>
      </c>
      <c r="U39" s="337">
        <f t="shared" si="15"/>
        <v>0</v>
      </c>
      <c r="V39" s="338">
        <f t="shared" si="10"/>
        <v>0</v>
      </c>
      <c r="W39" s="281"/>
      <c r="X39" s="282"/>
      <c r="Y39" s="283"/>
      <c r="Z39" s="284"/>
      <c r="AA39" s="282">
        <f>38133+4000</f>
        <v>42133</v>
      </c>
      <c r="AB39" s="282"/>
      <c r="AC39" s="281"/>
      <c r="AD39" s="282">
        <v>54500</v>
      </c>
      <c r="AE39" s="283">
        <v>25000</v>
      </c>
      <c r="AF39" s="281"/>
      <c r="AG39" s="293"/>
      <c r="AH39" s="283"/>
      <c r="AI39" s="281"/>
      <c r="AJ39" s="282"/>
      <c r="AK39" s="282"/>
      <c r="AL39" s="290"/>
      <c r="AM39" s="291"/>
      <c r="AN39" s="292"/>
      <c r="AO39" s="294" t="s">
        <v>375</v>
      </c>
      <c r="AP39" s="288" t="s">
        <v>162</v>
      </c>
      <c r="AQ39" s="288"/>
      <c r="AR39" s="298"/>
      <c r="AS39" s="493"/>
    </row>
    <row r="40" spans="1:45" s="190" customFormat="1" ht="201.6" x14ac:dyDescent="0.3">
      <c r="A40" s="499" t="s">
        <v>95</v>
      </c>
      <c r="B40" s="271"/>
      <c r="C40" s="271"/>
      <c r="D40" s="269" t="s">
        <v>95</v>
      </c>
      <c r="E40" s="269" t="s">
        <v>96</v>
      </c>
      <c r="F40" s="270" t="s">
        <v>130</v>
      </c>
      <c r="G40" s="270" t="s">
        <v>106</v>
      </c>
      <c r="H40" s="270"/>
      <c r="I40" s="270" t="s">
        <v>131</v>
      </c>
      <c r="J40" s="271" t="s">
        <v>132</v>
      </c>
      <c r="K40" s="270" t="s">
        <v>368</v>
      </c>
      <c r="L40" s="270">
        <v>7</v>
      </c>
      <c r="M40" s="270"/>
      <c r="N40" s="270" t="s">
        <v>391</v>
      </c>
      <c r="O40" s="269" t="s">
        <v>103</v>
      </c>
      <c r="P40" s="325">
        <f t="shared" si="1"/>
        <v>24000</v>
      </c>
      <c r="Q40" s="326">
        <f t="shared" si="11"/>
        <v>0</v>
      </c>
      <c r="R40" s="336">
        <f t="shared" si="12"/>
        <v>12000</v>
      </c>
      <c r="S40" s="336">
        <f t="shared" si="13"/>
        <v>12000</v>
      </c>
      <c r="T40" s="336">
        <f t="shared" si="14"/>
        <v>0</v>
      </c>
      <c r="U40" s="337">
        <f t="shared" si="15"/>
        <v>0</v>
      </c>
      <c r="V40" s="338">
        <f t="shared" si="10"/>
        <v>0</v>
      </c>
      <c r="W40" s="281"/>
      <c r="X40" s="282"/>
      <c r="Y40" s="283"/>
      <c r="Z40" s="284"/>
      <c r="AA40" s="282"/>
      <c r="AB40" s="282">
        <v>12000</v>
      </c>
      <c r="AC40" s="281"/>
      <c r="AD40" s="282"/>
      <c r="AE40" s="283">
        <v>12000</v>
      </c>
      <c r="AF40" s="281"/>
      <c r="AG40" s="282"/>
      <c r="AH40" s="283"/>
      <c r="AI40" s="281"/>
      <c r="AJ40" s="282"/>
      <c r="AK40" s="282"/>
      <c r="AL40" s="290"/>
      <c r="AM40" s="291"/>
      <c r="AN40" s="292"/>
      <c r="AO40" s="294" t="s">
        <v>376</v>
      </c>
      <c r="AP40" s="288" t="s">
        <v>162</v>
      </c>
      <c r="AQ40" s="288"/>
      <c r="AR40" s="490"/>
      <c r="AS40" s="422"/>
    </row>
    <row r="41" spans="1:45" s="239" customFormat="1" ht="188.4" customHeight="1" x14ac:dyDescent="0.3">
      <c r="A41" s="499" t="s">
        <v>95</v>
      </c>
      <c r="B41" s="271"/>
      <c r="C41" s="271"/>
      <c r="D41" s="269" t="s">
        <v>95</v>
      </c>
      <c r="E41" s="269" t="s">
        <v>96</v>
      </c>
      <c r="F41" s="270" t="s">
        <v>105</v>
      </c>
      <c r="G41" s="270" t="s">
        <v>98</v>
      </c>
      <c r="H41" s="269"/>
      <c r="I41" s="270" t="s">
        <v>135</v>
      </c>
      <c r="J41" s="271" t="s">
        <v>136</v>
      </c>
      <c r="K41" s="270" t="s">
        <v>369</v>
      </c>
      <c r="L41" s="269">
        <v>8</v>
      </c>
      <c r="M41" s="269"/>
      <c r="N41" s="270" t="s">
        <v>391</v>
      </c>
      <c r="O41" s="269" t="s">
        <v>138</v>
      </c>
      <c r="P41" s="325">
        <f t="shared" si="1"/>
        <v>274000</v>
      </c>
      <c r="Q41" s="326">
        <f t="shared" si="11"/>
        <v>150000</v>
      </c>
      <c r="R41" s="336">
        <f t="shared" si="12"/>
        <v>62000</v>
      </c>
      <c r="S41" s="336">
        <f t="shared" si="13"/>
        <v>62000</v>
      </c>
      <c r="T41" s="336">
        <f t="shared" si="14"/>
        <v>0</v>
      </c>
      <c r="U41" s="337">
        <f t="shared" si="15"/>
        <v>0</v>
      </c>
      <c r="V41" s="338">
        <f t="shared" si="10"/>
        <v>0</v>
      </c>
      <c r="W41" s="281"/>
      <c r="X41" s="282">
        <v>140000</v>
      </c>
      <c r="Y41" s="283">
        <v>10000</v>
      </c>
      <c r="Z41" s="284"/>
      <c r="AA41" s="282">
        <v>52000</v>
      </c>
      <c r="AB41" s="282">
        <v>10000</v>
      </c>
      <c r="AC41" s="281"/>
      <c r="AD41" s="282">
        <v>52000</v>
      </c>
      <c r="AE41" s="283">
        <v>10000</v>
      </c>
      <c r="AF41" s="281"/>
      <c r="AG41" s="282"/>
      <c r="AH41" s="283"/>
      <c r="AI41" s="281"/>
      <c r="AJ41" s="282"/>
      <c r="AK41" s="282"/>
      <c r="AL41" s="290"/>
      <c r="AM41" s="291"/>
      <c r="AN41" s="292"/>
      <c r="AO41" s="294" t="s">
        <v>377</v>
      </c>
      <c r="AP41" s="288" t="s">
        <v>156</v>
      </c>
      <c r="AQ41" s="288" t="s">
        <v>399</v>
      </c>
      <c r="AR41" s="298"/>
      <c r="AS41" s="493"/>
    </row>
    <row r="42" spans="1:45" s="239" customFormat="1" ht="187.2" x14ac:dyDescent="0.3">
      <c r="A42" s="499" t="s">
        <v>95</v>
      </c>
      <c r="B42" s="271"/>
      <c r="C42" s="271"/>
      <c r="D42" s="269" t="s">
        <v>95</v>
      </c>
      <c r="E42" s="269" t="s">
        <v>117</v>
      </c>
      <c r="F42" s="270" t="s">
        <v>118</v>
      </c>
      <c r="G42" s="270" t="s">
        <v>119</v>
      </c>
      <c r="H42" s="269"/>
      <c r="I42" s="270" t="s">
        <v>140</v>
      </c>
      <c r="J42" s="274" t="s">
        <v>141</v>
      </c>
      <c r="K42" s="270" t="s">
        <v>142</v>
      </c>
      <c r="L42" s="269">
        <v>10</v>
      </c>
      <c r="M42" s="269">
        <v>36</v>
      </c>
      <c r="N42" s="270" t="s">
        <v>391</v>
      </c>
      <c r="O42" s="269" t="s">
        <v>143</v>
      </c>
      <c r="P42" s="325">
        <f t="shared" si="1"/>
        <v>545500</v>
      </c>
      <c r="Q42" s="326">
        <f t="shared" si="11"/>
        <v>0</v>
      </c>
      <c r="R42" s="336">
        <f t="shared" si="12"/>
        <v>0</v>
      </c>
      <c r="S42" s="336">
        <f t="shared" si="13"/>
        <v>545500</v>
      </c>
      <c r="T42" s="336">
        <f t="shared" si="14"/>
        <v>0</v>
      </c>
      <c r="U42" s="337">
        <f t="shared" si="15"/>
        <v>0</v>
      </c>
      <c r="V42" s="338">
        <f t="shared" si="10"/>
        <v>0</v>
      </c>
      <c r="W42" s="281"/>
      <c r="X42" s="282"/>
      <c r="Y42" s="283"/>
      <c r="Z42" s="284"/>
      <c r="AA42" s="282"/>
      <c r="AB42" s="282"/>
      <c r="AC42" s="281">
        <v>395500</v>
      </c>
      <c r="AD42" s="282">
        <v>50000</v>
      </c>
      <c r="AE42" s="283">
        <v>100000</v>
      </c>
      <c r="AF42" s="281"/>
      <c r="AG42" s="282"/>
      <c r="AH42" s="283"/>
      <c r="AI42" s="281"/>
      <c r="AJ42" s="282"/>
      <c r="AK42" s="282"/>
      <c r="AL42" s="290"/>
      <c r="AM42" s="291"/>
      <c r="AN42" s="292"/>
      <c r="AO42" s="294" t="s">
        <v>359</v>
      </c>
      <c r="AP42" s="288" t="s">
        <v>156</v>
      </c>
      <c r="AQ42" s="288" t="s">
        <v>401</v>
      </c>
      <c r="AR42" s="298" t="s">
        <v>403</v>
      </c>
      <c r="AS42" s="493" t="s">
        <v>405</v>
      </c>
    </row>
    <row r="43" spans="1:45" s="239" customFormat="1" ht="230.4" x14ac:dyDescent="0.3">
      <c r="A43" s="264" t="s">
        <v>95</v>
      </c>
      <c r="B43" s="265"/>
      <c r="C43" s="271"/>
      <c r="D43" s="269" t="s">
        <v>95</v>
      </c>
      <c r="E43" s="267" t="s">
        <v>96</v>
      </c>
      <c r="F43" s="266" t="s">
        <v>105</v>
      </c>
      <c r="G43" s="270" t="s">
        <v>98</v>
      </c>
      <c r="H43" s="267"/>
      <c r="I43" s="266" t="s">
        <v>145</v>
      </c>
      <c r="J43" s="265" t="s">
        <v>396</v>
      </c>
      <c r="K43" s="266" t="s">
        <v>358</v>
      </c>
      <c r="L43" s="267">
        <v>9</v>
      </c>
      <c r="M43" s="267" t="s">
        <v>398</v>
      </c>
      <c r="N43" s="266" t="s">
        <v>391</v>
      </c>
      <c r="O43" s="267" t="s">
        <v>143</v>
      </c>
      <c r="P43" s="325">
        <f t="shared" si="1"/>
        <v>100000</v>
      </c>
      <c r="Q43" s="326">
        <f t="shared" si="11"/>
        <v>0</v>
      </c>
      <c r="R43" s="336">
        <f t="shared" si="12"/>
        <v>60000</v>
      </c>
      <c r="S43" s="336">
        <f t="shared" si="13"/>
        <v>40000</v>
      </c>
      <c r="T43" s="336">
        <f t="shared" si="14"/>
        <v>0</v>
      </c>
      <c r="U43" s="337">
        <f t="shared" si="15"/>
        <v>0</v>
      </c>
      <c r="V43" s="338">
        <f t="shared" si="10"/>
        <v>0</v>
      </c>
      <c r="W43" s="281"/>
      <c r="X43" s="282"/>
      <c r="Y43" s="283"/>
      <c r="Z43" s="284"/>
      <c r="AA43" s="282"/>
      <c r="AB43" s="282">
        <v>60000</v>
      </c>
      <c r="AC43" s="281"/>
      <c r="AD43" s="282"/>
      <c r="AE43" s="283">
        <v>40000</v>
      </c>
      <c r="AF43" s="281"/>
      <c r="AG43" s="282"/>
      <c r="AH43" s="283"/>
      <c r="AI43" s="281"/>
      <c r="AJ43" s="282"/>
      <c r="AK43" s="282"/>
      <c r="AL43" s="290"/>
      <c r="AM43" s="291"/>
      <c r="AN43" s="292"/>
      <c r="AO43" s="294" t="s">
        <v>378</v>
      </c>
      <c r="AP43" s="288" t="s">
        <v>156</v>
      </c>
      <c r="AQ43" s="288" t="s">
        <v>400</v>
      </c>
      <c r="AR43" s="298" t="s">
        <v>404</v>
      </c>
      <c r="AS43" s="493" t="s">
        <v>406</v>
      </c>
    </row>
    <row r="44" spans="1:45" s="239" customFormat="1" ht="187.2" x14ac:dyDescent="0.3">
      <c r="A44" s="264" t="s">
        <v>95</v>
      </c>
      <c r="B44" s="265"/>
      <c r="C44" s="265"/>
      <c r="D44" s="266" t="s">
        <v>95</v>
      </c>
      <c r="E44" s="267" t="s">
        <v>96</v>
      </c>
      <c r="F44" s="266" t="s">
        <v>150</v>
      </c>
      <c r="G44" s="270" t="s">
        <v>111</v>
      </c>
      <c r="H44" s="267"/>
      <c r="I44" s="266" t="s">
        <v>365</v>
      </c>
      <c r="J44" s="268" t="s">
        <v>364</v>
      </c>
      <c r="K44" s="266" t="s">
        <v>370</v>
      </c>
      <c r="L44" s="267">
        <v>3</v>
      </c>
      <c r="M44" s="267"/>
      <c r="N44" s="266" t="s">
        <v>102</v>
      </c>
      <c r="O44" s="267" t="s">
        <v>103</v>
      </c>
      <c r="P44" s="325">
        <f t="shared" si="1"/>
        <v>112850</v>
      </c>
      <c r="Q44" s="326">
        <f t="shared" si="11"/>
        <v>0</v>
      </c>
      <c r="R44" s="336">
        <f t="shared" si="12"/>
        <v>0</v>
      </c>
      <c r="S44" s="336">
        <f t="shared" si="13"/>
        <v>112850</v>
      </c>
      <c r="T44" s="336">
        <f t="shared" si="14"/>
        <v>0</v>
      </c>
      <c r="U44" s="337">
        <f t="shared" si="15"/>
        <v>0</v>
      </c>
      <c r="V44" s="338">
        <f t="shared" si="10"/>
        <v>0</v>
      </c>
      <c r="W44" s="281"/>
      <c r="X44" s="282"/>
      <c r="Y44" s="283"/>
      <c r="Z44" s="284"/>
      <c r="AA44" s="282"/>
      <c r="AB44" s="282"/>
      <c r="AC44" s="281"/>
      <c r="AD44" s="282">
        <v>32850</v>
      </c>
      <c r="AE44" s="283">
        <v>80000</v>
      </c>
      <c r="AF44" s="281"/>
      <c r="AG44" s="282"/>
      <c r="AH44" s="283"/>
      <c r="AI44" s="281"/>
      <c r="AJ44" s="282"/>
      <c r="AK44" s="282"/>
      <c r="AL44" s="290"/>
      <c r="AM44" s="291"/>
      <c r="AN44" s="292"/>
      <c r="AO44" s="294" t="s">
        <v>379</v>
      </c>
      <c r="AP44" s="288" t="s">
        <v>162</v>
      </c>
      <c r="AQ44" s="288"/>
      <c r="AR44" s="298"/>
      <c r="AS44" s="493"/>
    </row>
    <row r="45" spans="1:45" s="239" customFormat="1" ht="86.4" x14ac:dyDescent="0.3">
      <c r="A45" s="264" t="s">
        <v>95</v>
      </c>
      <c r="B45" s="265"/>
      <c r="C45" s="265"/>
      <c r="D45" s="266" t="s">
        <v>95</v>
      </c>
      <c r="E45" s="267" t="s">
        <v>96</v>
      </c>
      <c r="F45" s="266" t="s">
        <v>150</v>
      </c>
      <c r="G45" s="270" t="s">
        <v>111</v>
      </c>
      <c r="H45" s="267"/>
      <c r="I45" s="266" t="s">
        <v>413</v>
      </c>
      <c r="J45" s="268" t="s">
        <v>409</v>
      </c>
      <c r="K45" s="266" t="s">
        <v>410</v>
      </c>
      <c r="L45" s="267"/>
      <c r="M45" s="267" t="s">
        <v>408</v>
      </c>
      <c r="N45" s="266"/>
      <c r="O45" s="267" t="s">
        <v>18</v>
      </c>
      <c r="P45" s="325">
        <f t="shared" si="1"/>
        <v>42957</v>
      </c>
      <c r="Q45" s="326">
        <f t="shared" si="11"/>
        <v>14933</v>
      </c>
      <c r="R45" s="336">
        <f t="shared" si="12"/>
        <v>28024</v>
      </c>
      <c r="S45" s="336">
        <f t="shared" si="13"/>
        <v>0</v>
      </c>
      <c r="T45" s="336">
        <f t="shared" si="14"/>
        <v>0</v>
      </c>
      <c r="U45" s="337">
        <f t="shared" si="15"/>
        <v>0</v>
      </c>
      <c r="V45" s="338">
        <f t="shared" si="10"/>
        <v>0</v>
      </c>
      <c r="W45" s="281"/>
      <c r="X45" s="282">
        <v>12647</v>
      </c>
      <c r="Y45" s="283">
        <v>2286</v>
      </c>
      <c r="Z45" s="284"/>
      <c r="AA45" s="282">
        <v>19524</v>
      </c>
      <c r="AB45" s="282">
        <v>8500</v>
      </c>
      <c r="AC45" s="281"/>
      <c r="AD45" s="282"/>
      <c r="AE45" s="283"/>
      <c r="AF45" s="281"/>
      <c r="AG45" s="282"/>
      <c r="AH45" s="283"/>
      <c r="AI45" s="281"/>
      <c r="AJ45" s="282"/>
      <c r="AK45" s="282"/>
      <c r="AL45" s="290"/>
      <c r="AM45" s="291"/>
      <c r="AN45" s="292"/>
      <c r="AO45" s="294" t="s">
        <v>411</v>
      </c>
      <c r="AP45" s="288" t="s">
        <v>151</v>
      </c>
      <c r="AQ45" s="288" t="s">
        <v>412</v>
      </c>
      <c r="AR45" s="298"/>
      <c r="AS45" s="493"/>
    </row>
    <row r="46" spans="1:45" s="190" customFormat="1" ht="15.6" x14ac:dyDescent="0.3">
      <c r="A46" s="264"/>
      <c r="B46" s="265"/>
      <c r="C46" s="265"/>
      <c r="D46" s="266"/>
      <c r="E46" s="267"/>
      <c r="F46" s="266"/>
      <c r="G46" s="270"/>
      <c r="H46" s="267"/>
      <c r="I46" s="266"/>
      <c r="J46" s="265"/>
      <c r="K46" s="266"/>
      <c r="L46" s="267"/>
      <c r="M46" s="267"/>
      <c r="N46" s="266"/>
      <c r="O46" s="267"/>
      <c r="P46" s="325">
        <f t="shared" si="1"/>
        <v>0</v>
      </c>
      <c r="Q46" s="326">
        <f t="shared" si="11"/>
        <v>0</v>
      </c>
      <c r="R46" s="336">
        <f t="shared" si="12"/>
        <v>0</v>
      </c>
      <c r="S46" s="336">
        <f t="shared" si="13"/>
        <v>0</v>
      </c>
      <c r="T46" s="336">
        <f t="shared" si="14"/>
        <v>0</v>
      </c>
      <c r="U46" s="337">
        <f t="shared" si="15"/>
        <v>0</v>
      </c>
      <c r="V46" s="338">
        <f t="shared" si="10"/>
        <v>0</v>
      </c>
      <c r="W46" s="281"/>
      <c r="X46" s="282"/>
      <c r="Y46" s="283"/>
      <c r="Z46" s="284"/>
      <c r="AA46" s="282"/>
      <c r="AB46" s="282"/>
      <c r="AC46" s="281"/>
      <c r="AD46" s="282"/>
      <c r="AE46" s="283"/>
      <c r="AF46" s="281"/>
      <c r="AG46" s="282"/>
      <c r="AH46" s="283"/>
      <c r="AI46" s="281"/>
      <c r="AJ46" s="282"/>
      <c r="AK46" s="282"/>
      <c r="AL46" s="290"/>
      <c r="AM46" s="291"/>
      <c r="AN46" s="292"/>
      <c r="AO46" s="287"/>
      <c r="AP46" s="288"/>
      <c r="AQ46" s="288"/>
      <c r="AR46" s="490"/>
      <c r="AS46" s="422"/>
    </row>
    <row r="47" spans="1:45" s="190" customFormat="1" ht="15.6" x14ac:dyDescent="0.3">
      <c r="A47" s="264"/>
      <c r="B47" s="265"/>
      <c r="C47" s="265"/>
      <c r="D47" s="266"/>
      <c r="E47" s="267"/>
      <c r="F47" s="266"/>
      <c r="G47" s="270"/>
      <c r="H47" s="267"/>
      <c r="I47" s="266"/>
      <c r="J47" s="265"/>
      <c r="K47" s="266"/>
      <c r="L47" s="267"/>
      <c r="M47" s="267"/>
      <c r="N47" s="266"/>
      <c r="O47" s="267"/>
      <c r="P47" s="325">
        <f t="shared" si="1"/>
        <v>0</v>
      </c>
      <c r="Q47" s="326">
        <f t="shared" si="11"/>
        <v>0</v>
      </c>
      <c r="R47" s="336">
        <f t="shared" si="12"/>
        <v>0</v>
      </c>
      <c r="S47" s="336">
        <f t="shared" si="13"/>
        <v>0</v>
      </c>
      <c r="T47" s="336">
        <f t="shared" si="14"/>
        <v>0</v>
      </c>
      <c r="U47" s="337">
        <f t="shared" si="15"/>
        <v>0</v>
      </c>
      <c r="V47" s="338">
        <f t="shared" si="10"/>
        <v>0</v>
      </c>
      <c r="W47" s="281"/>
      <c r="X47" s="282"/>
      <c r="Y47" s="283"/>
      <c r="Z47" s="284"/>
      <c r="AA47" s="282"/>
      <c r="AB47" s="282"/>
      <c r="AC47" s="281"/>
      <c r="AD47" s="282"/>
      <c r="AE47" s="283"/>
      <c r="AF47" s="281"/>
      <c r="AG47" s="282"/>
      <c r="AH47" s="283"/>
      <c r="AI47" s="281"/>
      <c r="AJ47" s="282"/>
      <c r="AK47" s="282"/>
      <c r="AL47" s="290"/>
      <c r="AM47" s="291"/>
      <c r="AN47" s="292"/>
      <c r="AO47" s="287"/>
      <c r="AP47" s="288"/>
      <c r="AQ47" s="288"/>
      <c r="AR47" s="490"/>
      <c r="AS47" s="422"/>
    </row>
    <row r="48" spans="1:45" s="239" customFormat="1" ht="15.6" x14ac:dyDescent="0.3">
      <c r="A48" s="264"/>
      <c r="B48" s="265"/>
      <c r="C48" s="265"/>
      <c r="D48" s="266"/>
      <c r="E48" s="267"/>
      <c r="F48" s="266"/>
      <c r="G48" s="270"/>
      <c r="H48" s="265"/>
      <c r="I48" s="266"/>
      <c r="J48" s="265"/>
      <c r="K48" s="266"/>
      <c r="L48" s="267"/>
      <c r="M48" s="267"/>
      <c r="N48" s="266"/>
      <c r="O48" s="267"/>
      <c r="P48" s="325">
        <f t="shared" si="1"/>
        <v>0</v>
      </c>
      <c r="Q48" s="326">
        <f t="shared" si="11"/>
        <v>0</v>
      </c>
      <c r="R48" s="336">
        <f t="shared" si="12"/>
        <v>0</v>
      </c>
      <c r="S48" s="336">
        <f t="shared" si="13"/>
        <v>0</v>
      </c>
      <c r="T48" s="336">
        <f t="shared" si="14"/>
        <v>0</v>
      </c>
      <c r="U48" s="337">
        <f t="shared" si="15"/>
        <v>0</v>
      </c>
      <c r="V48" s="338">
        <f t="shared" si="10"/>
        <v>0</v>
      </c>
      <c r="W48" s="281"/>
      <c r="X48" s="282"/>
      <c r="Y48" s="283"/>
      <c r="Z48" s="284"/>
      <c r="AA48" s="282"/>
      <c r="AB48" s="282"/>
      <c r="AC48" s="281"/>
      <c r="AD48" s="282"/>
      <c r="AE48" s="283"/>
      <c r="AF48" s="281"/>
      <c r="AG48" s="282"/>
      <c r="AH48" s="283"/>
      <c r="AI48" s="281"/>
      <c r="AJ48" s="282"/>
      <c r="AK48" s="282"/>
      <c r="AL48" s="290"/>
      <c r="AM48" s="291"/>
      <c r="AN48" s="292"/>
      <c r="AO48" s="287"/>
      <c r="AP48" s="288"/>
      <c r="AQ48" s="288"/>
      <c r="AR48" s="298"/>
      <c r="AS48" s="493"/>
    </row>
    <row r="49" spans="1:45" s="190" customFormat="1" ht="15.6" x14ac:dyDescent="0.3">
      <c r="A49" s="264"/>
      <c r="B49" s="265"/>
      <c r="C49" s="265"/>
      <c r="D49" s="266"/>
      <c r="E49" s="267"/>
      <c r="F49" s="266"/>
      <c r="G49" s="270"/>
      <c r="H49" s="265"/>
      <c r="I49" s="266"/>
      <c r="J49" s="265"/>
      <c r="K49" s="266"/>
      <c r="L49" s="267"/>
      <c r="M49" s="267"/>
      <c r="N49" s="266"/>
      <c r="O49" s="267"/>
      <c r="P49" s="325">
        <f t="shared" si="1"/>
        <v>0</v>
      </c>
      <c r="Q49" s="326">
        <f t="shared" si="11"/>
        <v>0</v>
      </c>
      <c r="R49" s="336">
        <f t="shared" si="12"/>
        <v>0</v>
      </c>
      <c r="S49" s="336">
        <f t="shared" si="13"/>
        <v>0</v>
      </c>
      <c r="T49" s="336">
        <f t="shared" si="14"/>
        <v>0</v>
      </c>
      <c r="U49" s="337">
        <f t="shared" si="15"/>
        <v>0</v>
      </c>
      <c r="V49" s="338">
        <f t="shared" si="10"/>
        <v>0</v>
      </c>
      <c r="W49" s="281"/>
      <c r="X49" s="282"/>
      <c r="Y49" s="283"/>
      <c r="Z49" s="284"/>
      <c r="AA49" s="282"/>
      <c r="AB49" s="282"/>
      <c r="AC49" s="281"/>
      <c r="AD49" s="282"/>
      <c r="AE49" s="283"/>
      <c r="AF49" s="281"/>
      <c r="AG49" s="282"/>
      <c r="AH49" s="283"/>
      <c r="AI49" s="281"/>
      <c r="AJ49" s="282"/>
      <c r="AK49" s="282"/>
      <c r="AL49" s="290"/>
      <c r="AM49" s="291"/>
      <c r="AN49" s="292"/>
      <c r="AO49" s="287"/>
      <c r="AP49" s="288"/>
      <c r="AQ49" s="288"/>
      <c r="AR49" s="490"/>
      <c r="AS49" s="422"/>
    </row>
    <row r="50" spans="1:45" s="239" customFormat="1" ht="15.6" x14ac:dyDescent="0.3">
      <c r="A50" s="264"/>
      <c r="B50" s="265"/>
      <c r="C50" s="265"/>
      <c r="D50" s="266"/>
      <c r="E50" s="267"/>
      <c r="F50" s="266"/>
      <c r="G50" s="270"/>
      <c r="H50" s="265"/>
      <c r="I50" s="266"/>
      <c r="J50" s="268"/>
      <c r="K50" s="266"/>
      <c r="L50" s="267"/>
      <c r="M50" s="267"/>
      <c r="N50" s="266"/>
      <c r="O50" s="267"/>
      <c r="P50" s="325">
        <f t="shared" si="1"/>
        <v>0</v>
      </c>
      <c r="Q50" s="326">
        <f t="shared" si="11"/>
        <v>0</v>
      </c>
      <c r="R50" s="336">
        <f t="shared" si="12"/>
        <v>0</v>
      </c>
      <c r="S50" s="336">
        <f t="shared" si="13"/>
        <v>0</v>
      </c>
      <c r="T50" s="336">
        <f t="shared" si="14"/>
        <v>0</v>
      </c>
      <c r="U50" s="337">
        <f t="shared" si="15"/>
        <v>0</v>
      </c>
      <c r="V50" s="338">
        <f t="shared" si="10"/>
        <v>0</v>
      </c>
      <c r="W50" s="281"/>
      <c r="X50" s="282"/>
      <c r="Y50" s="283"/>
      <c r="Z50" s="284"/>
      <c r="AA50" s="282"/>
      <c r="AB50" s="282"/>
      <c r="AC50" s="281"/>
      <c r="AD50" s="282"/>
      <c r="AE50" s="283"/>
      <c r="AF50" s="281"/>
      <c r="AG50" s="282"/>
      <c r="AH50" s="283"/>
      <c r="AI50" s="281"/>
      <c r="AJ50" s="282"/>
      <c r="AK50" s="282"/>
      <c r="AL50" s="290"/>
      <c r="AM50" s="291"/>
      <c r="AN50" s="292"/>
      <c r="AO50" s="287"/>
      <c r="AP50" s="288"/>
      <c r="AQ50" s="288"/>
      <c r="AR50" s="298"/>
      <c r="AS50" s="493"/>
    </row>
    <row r="51" spans="1:45" s="239" customFormat="1" ht="15.6" x14ac:dyDescent="0.3">
      <c r="A51" s="264"/>
      <c r="B51" s="265"/>
      <c r="C51" s="265"/>
      <c r="D51" s="266"/>
      <c r="E51" s="267"/>
      <c r="F51" s="266"/>
      <c r="G51" s="270"/>
      <c r="H51" s="265"/>
      <c r="I51" s="266"/>
      <c r="J51" s="265"/>
      <c r="K51" s="266"/>
      <c r="L51" s="267"/>
      <c r="M51" s="267"/>
      <c r="N51" s="266"/>
      <c r="O51" s="267"/>
      <c r="P51" s="325">
        <f t="shared" si="1"/>
        <v>0</v>
      </c>
      <c r="Q51" s="326">
        <f t="shared" si="11"/>
        <v>0</v>
      </c>
      <c r="R51" s="336">
        <f t="shared" si="12"/>
        <v>0</v>
      </c>
      <c r="S51" s="336">
        <f t="shared" si="13"/>
        <v>0</v>
      </c>
      <c r="T51" s="336">
        <f t="shared" si="14"/>
        <v>0</v>
      </c>
      <c r="U51" s="337">
        <f t="shared" si="15"/>
        <v>0</v>
      </c>
      <c r="V51" s="338">
        <f t="shared" si="10"/>
        <v>0</v>
      </c>
      <c r="W51" s="281"/>
      <c r="X51" s="282"/>
      <c r="Y51" s="283"/>
      <c r="Z51" s="284"/>
      <c r="AA51" s="282"/>
      <c r="AB51" s="282"/>
      <c r="AC51" s="281"/>
      <c r="AD51" s="282"/>
      <c r="AE51" s="283"/>
      <c r="AF51" s="281"/>
      <c r="AG51" s="282"/>
      <c r="AH51" s="283"/>
      <c r="AI51" s="281"/>
      <c r="AJ51" s="282"/>
      <c r="AK51" s="282"/>
      <c r="AL51" s="290"/>
      <c r="AM51" s="291"/>
      <c r="AN51" s="292"/>
      <c r="AO51" s="287"/>
      <c r="AP51" s="288"/>
      <c r="AQ51" s="288"/>
      <c r="AR51" s="298"/>
      <c r="AS51" s="493"/>
    </row>
    <row r="52" spans="1:45" s="239" customFormat="1" ht="15.6" x14ac:dyDescent="0.3">
      <c r="A52" s="264"/>
      <c r="B52" s="265"/>
      <c r="C52" s="265"/>
      <c r="D52" s="266"/>
      <c r="E52" s="267"/>
      <c r="F52" s="266"/>
      <c r="G52" s="270"/>
      <c r="H52" s="265"/>
      <c r="I52" s="266"/>
      <c r="J52" s="265"/>
      <c r="K52" s="266"/>
      <c r="L52" s="267"/>
      <c r="M52" s="267"/>
      <c r="N52" s="266"/>
      <c r="O52" s="267"/>
      <c r="P52" s="325">
        <f t="shared" si="1"/>
        <v>0</v>
      </c>
      <c r="Q52" s="326">
        <f t="shared" si="11"/>
        <v>0</v>
      </c>
      <c r="R52" s="336">
        <f t="shared" si="12"/>
        <v>0</v>
      </c>
      <c r="S52" s="336">
        <f t="shared" si="13"/>
        <v>0</v>
      </c>
      <c r="T52" s="336">
        <f t="shared" si="14"/>
        <v>0</v>
      </c>
      <c r="U52" s="337">
        <f t="shared" si="15"/>
        <v>0</v>
      </c>
      <c r="V52" s="338">
        <f t="shared" si="10"/>
        <v>0</v>
      </c>
      <c r="W52" s="281"/>
      <c r="X52" s="282"/>
      <c r="Y52" s="283"/>
      <c r="Z52" s="284"/>
      <c r="AA52" s="282"/>
      <c r="AB52" s="282"/>
      <c r="AC52" s="281"/>
      <c r="AD52" s="282"/>
      <c r="AE52" s="283"/>
      <c r="AF52" s="281"/>
      <c r="AG52" s="282"/>
      <c r="AH52" s="283"/>
      <c r="AI52" s="281"/>
      <c r="AJ52" s="282"/>
      <c r="AK52" s="282"/>
      <c r="AL52" s="290"/>
      <c r="AM52" s="291"/>
      <c r="AN52" s="292"/>
      <c r="AO52" s="287"/>
      <c r="AP52" s="288"/>
      <c r="AQ52" s="288"/>
      <c r="AR52" s="298"/>
      <c r="AS52" s="493"/>
    </row>
    <row r="53" spans="1:45" s="190" customFormat="1" ht="15.6" x14ac:dyDescent="0.3">
      <c r="A53" s="264"/>
      <c r="B53" s="265"/>
      <c r="C53" s="265"/>
      <c r="D53" s="266"/>
      <c r="E53" s="267"/>
      <c r="F53" s="266"/>
      <c r="G53" s="270"/>
      <c r="H53" s="265"/>
      <c r="I53" s="266"/>
      <c r="J53" s="265"/>
      <c r="K53" s="266"/>
      <c r="L53" s="267"/>
      <c r="M53" s="267"/>
      <c r="N53" s="266"/>
      <c r="O53" s="267"/>
      <c r="P53" s="325">
        <f t="shared" si="1"/>
        <v>0</v>
      </c>
      <c r="Q53" s="326">
        <f t="shared" si="11"/>
        <v>0</v>
      </c>
      <c r="R53" s="336">
        <f t="shared" si="12"/>
        <v>0</v>
      </c>
      <c r="S53" s="336">
        <f t="shared" si="13"/>
        <v>0</v>
      </c>
      <c r="T53" s="336">
        <f t="shared" si="14"/>
        <v>0</v>
      </c>
      <c r="U53" s="337">
        <f t="shared" si="15"/>
        <v>0</v>
      </c>
      <c r="V53" s="338">
        <f t="shared" si="10"/>
        <v>0</v>
      </c>
      <c r="W53" s="281"/>
      <c r="X53" s="282"/>
      <c r="Y53" s="283"/>
      <c r="Z53" s="284"/>
      <c r="AA53" s="282"/>
      <c r="AB53" s="282"/>
      <c r="AC53" s="281"/>
      <c r="AD53" s="282"/>
      <c r="AE53" s="283"/>
      <c r="AF53" s="281"/>
      <c r="AG53" s="282"/>
      <c r="AH53" s="283"/>
      <c r="AI53" s="281"/>
      <c r="AJ53" s="282"/>
      <c r="AK53" s="282"/>
      <c r="AL53" s="290"/>
      <c r="AM53" s="291"/>
      <c r="AN53" s="292"/>
      <c r="AO53" s="287"/>
      <c r="AP53" s="288"/>
      <c r="AQ53" s="288"/>
      <c r="AR53" s="490"/>
      <c r="AS53" s="422"/>
    </row>
    <row r="54" spans="1:45" s="239" customFormat="1" ht="15.6" x14ac:dyDescent="0.3">
      <c r="A54" s="264"/>
      <c r="B54" s="265"/>
      <c r="C54" s="265"/>
      <c r="D54" s="266"/>
      <c r="E54" s="267"/>
      <c r="F54" s="266"/>
      <c r="G54" s="270"/>
      <c r="H54" s="265"/>
      <c r="I54" s="266"/>
      <c r="J54" s="265"/>
      <c r="K54" s="266"/>
      <c r="L54" s="267"/>
      <c r="M54" s="267"/>
      <c r="N54" s="266"/>
      <c r="O54" s="267"/>
      <c r="P54" s="325">
        <f t="shared" si="1"/>
        <v>0</v>
      </c>
      <c r="Q54" s="326">
        <f t="shared" si="11"/>
        <v>0</v>
      </c>
      <c r="R54" s="336">
        <f t="shared" si="12"/>
        <v>0</v>
      </c>
      <c r="S54" s="336">
        <f t="shared" si="13"/>
        <v>0</v>
      </c>
      <c r="T54" s="336">
        <f t="shared" si="14"/>
        <v>0</v>
      </c>
      <c r="U54" s="337">
        <f t="shared" si="15"/>
        <v>0</v>
      </c>
      <c r="V54" s="338">
        <f t="shared" si="10"/>
        <v>0</v>
      </c>
      <c r="W54" s="281"/>
      <c r="X54" s="282"/>
      <c r="Y54" s="283"/>
      <c r="Z54" s="284"/>
      <c r="AA54" s="282"/>
      <c r="AB54" s="282"/>
      <c r="AC54" s="281"/>
      <c r="AD54" s="282"/>
      <c r="AE54" s="283"/>
      <c r="AF54" s="281"/>
      <c r="AG54" s="282"/>
      <c r="AH54" s="283"/>
      <c r="AI54" s="281"/>
      <c r="AJ54" s="282"/>
      <c r="AK54" s="282"/>
      <c r="AL54" s="290"/>
      <c r="AM54" s="291"/>
      <c r="AN54" s="292"/>
      <c r="AO54" s="287"/>
      <c r="AP54" s="288"/>
      <c r="AQ54" s="288"/>
      <c r="AR54" s="298"/>
      <c r="AS54" s="493"/>
    </row>
    <row r="55" spans="1:45" s="239" customFormat="1" ht="15.6" x14ac:dyDescent="0.3">
      <c r="A55" s="264"/>
      <c r="B55" s="265"/>
      <c r="C55" s="265"/>
      <c r="D55" s="266"/>
      <c r="E55" s="267"/>
      <c r="F55" s="266"/>
      <c r="G55" s="270"/>
      <c r="H55" s="265"/>
      <c r="I55" s="266"/>
      <c r="J55" s="265"/>
      <c r="K55" s="266"/>
      <c r="L55" s="267"/>
      <c r="M55" s="267"/>
      <c r="N55" s="266"/>
      <c r="O55" s="267"/>
      <c r="P55" s="325">
        <f t="shared" si="1"/>
        <v>0</v>
      </c>
      <c r="Q55" s="326">
        <f t="shared" si="11"/>
        <v>0</v>
      </c>
      <c r="R55" s="336">
        <f t="shared" si="12"/>
        <v>0</v>
      </c>
      <c r="S55" s="336">
        <f t="shared" si="13"/>
        <v>0</v>
      </c>
      <c r="T55" s="336">
        <f t="shared" si="14"/>
        <v>0</v>
      </c>
      <c r="U55" s="337">
        <f t="shared" si="15"/>
        <v>0</v>
      </c>
      <c r="V55" s="338">
        <f t="shared" si="10"/>
        <v>0</v>
      </c>
      <c r="W55" s="281"/>
      <c r="X55" s="282"/>
      <c r="Y55" s="283"/>
      <c r="Z55" s="284"/>
      <c r="AA55" s="282"/>
      <c r="AB55" s="282"/>
      <c r="AC55" s="281"/>
      <c r="AD55" s="282"/>
      <c r="AE55" s="283"/>
      <c r="AF55" s="281"/>
      <c r="AG55" s="282"/>
      <c r="AH55" s="283"/>
      <c r="AI55" s="281"/>
      <c r="AJ55" s="282"/>
      <c r="AK55" s="282"/>
      <c r="AL55" s="290"/>
      <c r="AM55" s="291"/>
      <c r="AN55" s="292"/>
      <c r="AO55" s="287"/>
      <c r="AP55" s="288"/>
      <c r="AQ55" s="288"/>
      <c r="AR55" s="298"/>
      <c r="AS55" s="493"/>
    </row>
    <row r="56" spans="1:45" s="190" customFormat="1" ht="15.6" x14ac:dyDescent="0.3">
      <c r="A56" s="264"/>
      <c r="B56" s="265"/>
      <c r="C56" s="265"/>
      <c r="D56" s="266"/>
      <c r="E56" s="267"/>
      <c r="F56" s="266"/>
      <c r="G56" s="270"/>
      <c r="H56" s="267"/>
      <c r="I56" s="266"/>
      <c r="J56" s="265"/>
      <c r="K56" s="266"/>
      <c r="L56" s="267"/>
      <c r="M56" s="267"/>
      <c r="N56" s="266"/>
      <c r="O56" s="267"/>
      <c r="P56" s="325">
        <f t="shared" si="1"/>
        <v>0</v>
      </c>
      <c r="Q56" s="326">
        <f t="shared" si="11"/>
        <v>0</v>
      </c>
      <c r="R56" s="336">
        <f t="shared" si="12"/>
        <v>0</v>
      </c>
      <c r="S56" s="336">
        <f t="shared" si="13"/>
        <v>0</v>
      </c>
      <c r="T56" s="336">
        <f t="shared" si="14"/>
        <v>0</v>
      </c>
      <c r="U56" s="337">
        <f t="shared" si="15"/>
        <v>0</v>
      </c>
      <c r="V56" s="338">
        <f t="shared" si="10"/>
        <v>0</v>
      </c>
      <c r="W56" s="281"/>
      <c r="X56" s="282"/>
      <c r="Y56" s="283"/>
      <c r="Z56" s="284"/>
      <c r="AA56" s="282"/>
      <c r="AB56" s="282"/>
      <c r="AC56" s="281"/>
      <c r="AD56" s="282"/>
      <c r="AE56" s="283"/>
      <c r="AF56" s="281"/>
      <c r="AG56" s="282"/>
      <c r="AH56" s="283"/>
      <c r="AI56" s="281"/>
      <c r="AJ56" s="282"/>
      <c r="AK56" s="282"/>
      <c r="AL56" s="290"/>
      <c r="AM56" s="291"/>
      <c r="AN56" s="292"/>
      <c r="AO56" s="287"/>
      <c r="AP56" s="288"/>
      <c r="AQ56" s="288"/>
      <c r="AR56" s="490"/>
      <c r="AS56" s="422"/>
    </row>
    <row r="57" spans="1:45" s="239" customFormat="1" ht="15.6" x14ac:dyDescent="0.3">
      <c r="A57" s="264"/>
      <c r="B57" s="265"/>
      <c r="C57" s="265"/>
      <c r="D57" s="266"/>
      <c r="E57" s="267"/>
      <c r="F57" s="266"/>
      <c r="G57" s="270"/>
      <c r="H57" s="267"/>
      <c r="I57" s="266"/>
      <c r="J57" s="268"/>
      <c r="K57" s="266"/>
      <c r="L57" s="267"/>
      <c r="M57" s="267"/>
      <c r="N57" s="266"/>
      <c r="O57" s="267"/>
      <c r="P57" s="325">
        <f t="shared" si="1"/>
        <v>0</v>
      </c>
      <c r="Q57" s="326">
        <f t="shared" si="11"/>
        <v>0</v>
      </c>
      <c r="R57" s="336">
        <f t="shared" si="12"/>
        <v>0</v>
      </c>
      <c r="S57" s="336">
        <f t="shared" si="13"/>
        <v>0</v>
      </c>
      <c r="T57" s="336">
        <f t="shared" si="14"/>
        <v>0</v>
      </c>
      <c r="U57" s="337">
        <f t="shared" si="15"/>
        <v>0</v>
      </c>
      <c r="V57" s="338">
        <f t="shared" si="10"/>
        <v>0</v>
      </c>
      <c r="W57" s="281"/>
      <c r="X57" s="282"/>
      <c r="Y57" s="283"/>
      <c r="Z57" s="284"/>
      <c r="AA57" s="282"/>
      <c r="AB57" s="282"/>
      <c r="AC57" s="281"/>
      <c r="AD57" s="282"/>
      <c r="AE57" s="283"/>
      <c r="AF57" s="281"/>
      <c r="AG57" s="282"/>
      <c r="AH57" s="283"/>
      <c r="AI57" s="281"/>
      <c r="AJ57" s="282"/>
      <c r="AK57" s="282"/>
      <c r="AL57" s="290"/>
      <c r="AM57" s="291"/>
      <c r="AN57" s="292"/>
      <c r="AO57" s="294"/>
      <c r="AP57" s="288"/>
      <c r="AQ57" s="288"/>
      <c r="AR57" s="298"/>
      <c r="AS57" s="493"/>
    </row>
    <row r="58" spans="1:45" s="190" customFormat="1" ht="15.6" x14ac:dyDescent="0.3">
      <c r="A58" s="264"/>
      <c r="B58" s="265"/>
      <c r="C58" s="265"/>
      <c r="D58" s="266"/>
      <c r="E58" s="267"/>
      <c r="F58" s="266"/>
      <c r="G58" s="270"/>
      <c r="H58" s="267"/>
      <c r="I58" s="266"/>
      <c r="J58" s="265"/>
      <c r="K58" s="266"/>
      <c r="L58" s="267"/>
      <c r="M58" s="267"/>
      <c r="N58" s="266"/>
      <c r="O58" s="267"/>
      <c r="P58" s="325">
        <f t="shared" si="1"/>
        <v>0</v>
      </c>
      <c r="Q58" s="326">
        <f t="shared" si="11"/>
        <v>0</v>
      </c>
      <c r="R58" s="336">
        <f t="shared" si="12"/>
        <v>0</v>
      </c>
      <c r="S58" s="336">
        <f t="shared" si="13"/>
        <v>0</v>
      </c>
      <c r="T58" s="336">
        <f t="shared" si="14"/>
        <v>0</v>
      </c>
      <c r="U58" s="337">
        <f t="shared" si="15"/>
        <v>0</v>
      </c>
      <c r="V58" s="338">
        <f t="shared" si="10"/>
        <v>0</v>
      </c>
      <c r="W58" s="281"/>
      <c r="X58" s="282"/>
      <c r="Y58" s="283"/>
      <c r="Z58" s="284"/>
      <c r="AA58" s="282"/>
      <c r="AB58" s="282"/>
      <c r="AC58" s="281"/>
      <c r="AD58" s="282"/>
      <c r="AE58" s="283"/>
      <c r="AF58" s="281"/>
      <c r="AG58" s="282"/>
      <c r="AH58" s="283"/>
      <c r="AI58" s="281"/>
      <c r="AJ58" s="282"/>
      <c r="AK58" s="282"/>
      <c r="AL58" s="290"/>
      <c r="AM58" s="291"/>
      <c r="AN58" s="292"/>
      <c r="AO58" s="294"/>
      <c r="AP58" s="288"/>
      <c r="AQ58" s="288"/>
      <c r="AR58" s="490"/>
      <c r="AS58" s="422"/>
    </row>
    <row r="59" spans="1:45" s="239" customFormat="1" ht="15.6" x14ac:dyDescent="0.3">
      <c r="A59" s="264"/>
      <c r="B59" s="265"/>
      <c r="C59" s="265"/>
      <c r="D59" s="266"/>
      <c r="E59" s="267"/>
      <c r="F59" s="266"/>
      <c r="G59" s="270"/>
      <c r="H59" s="267"/>
      <c r="I59" s="266"/>
      <c r="J59" s="268"/>
      <c r="K59" s="266"/>
      <c r="L59" s="267"/>
      <c r="M59" s="267"/>
      <c r="N59" s="266"/>
      <c r="O59" s="267"/>
      <c r="P59" s="325">
        <f t="shared" si="1"/>
        <v>0</v>
      </c>
      <c r="Q59" s="326">
        <f t="shared" si="11"/>
        <v>0</v>
      </c>
      <c r="R59" s="336">
        <f t="shared" si="12"/>
        <v>0</v>
      </c>
      <c r="S59" s="336">
        <f t="shared" si="13"/>
        <v>0</v>
      </c>
      <c r="T59" s="336">
        <f t="shared" si="14"/>
        <v>0</v>
      </c>
      <c r="U59" s="337">
        <f t="shared" si="15"/>
        <v>0</v>
      </c>
      <c r="V59" s="338">
        <f t="shared" si="10"/>
        <v>0</v>
      </c>
      <c r="W59" s="281"/>
      <c r="X59" s="282"/>
      <c r="Y59" s="283"/>
      <c r="Z59" s="284"/>
      <c r="AA59" s="282"/>
      <c r="AB59" s="282"/>
      <c r="AC59" s="281"/>
      <c r="AD59" s="282"/>
      <c r="AE59" s="283"/>
      <c r="AF59" s="281"/>
      <c r="AG59" s="282"/>
      <c r="AH59" s="283"/>
      <c r="AI59" s="281"/>
      <c r="AJ59" s="282"/>
      <c r="AK59" s="282"/>
      <c r="AL59" s="290"/>
      <c r="AM59" s="291"/>
      <c r="AN59" s="292"/>
      <c r="AO59" s="287"/>
      <c r="AP59" s="288"/>
      <c r="AQ59" s="288"/>
      <c r="AR59" s="298"/>
      <c r="AS59" s="493"/>
    </row>
    <row r="60" spans="1:45" s="239" customFormat="1" ht="15.6" x14ac:dyDescent="0.3">
      <c r="A60" s="264"/>
      <c r="B60" s="265"/>
      <c r="C60" s="265"/>
      <c r="D60" s="266"/>
      <c r="E60" s="267"/>
      <c r="F60" s="266"/>
      <c r="G60" s="371"/>
      <c r="H60" s="267"/>
      <c r="I60" s="266"/>
      <c r="J60" s="265"/>
      <c r="K60" s="266"/>
      <c r="L60" s="267"/>
      <c r="M60" s="267"/>
      <c r="N60" s="266"/>
      <c r="O60" s="267"/>
      <c r="P60" s="325">
        <f t="shared" si="1"/>
        <v>0</v>
      </c>
      <c r="Q60" s="326">
        <f t="shared" si="11"/>
        <v>0</v>
      </c>
      <c r="R60" s="336">
        <f t="shared" si="12"/>
        <v>0</v>
      </c>
      <c r="S60" s="336">
        <f t="shared" si="13"/>
        <v>0</v>
      </c>
      <c r="T60" s="336">
        <f t="shared" si="14"/>
        <v>0</v>
      </c>
      <c r="U60" s="337">
        <f t="shared" si="15"/>
        <v>0</v>
      </c>
      <c r="V60" s="338">
        <f t="shared" si="10"/>
        <v>0</v>
      </c>
      <c r="W60" s="281"/>
      <c r="X60" s="282"/>
      <c r="Y60" s="283"/>
      <c r="Z60" s="284"/>
      <c r="AA60" s="282"/>
      <c r="AB60" s="282"/>
      <c r="AC60" s="281"/>
      <c r="AD60" s="282"/>
      <c r="AE60" s="283"/>
      <c r="AF60" s="281"/>
      <c r="AG60" s="282"/>
      <c r="AH60" s="283"/>
      <c r="AI60" s="281"/>
      <c r="AJ60" s="282"/>
      <c r="AK60" s="282"/>
      <c r="AL60" s="290"/>
      <c r="AM60" s="291"/>
      <c r="AN60" s="292"/>
      <c r="AO60" s="287"/>
      <c r="AP60" s="288"/>
      <c r="AQ60" s="288"/>
      <c r="AR60" s="298"/>
      <c r="AS60" s="493"/>
    </row>
    <row r="61" spans="1:45" s="239" customFormat="1" ht="15.6" x14ac:dyDescent="0.3">
      <c r="A61" s="264"/>
      <c r="B61" s="265"/>
      <c r="C61" s="265"/>
      <c r="D61" s="266"/>
      <c r="E61" s="267"/>
      <c r="F61" s="266"/>
      <c r="G61" s="270"/>
      <c r="H61" s="267"/>
      <c r="I61" s="266"/>
      <c r="J61" s="268"/>
      <c r="K61" s="266"/>
      <c r="L61" s="267"/>
      <c r="M61" s="267"/>
      <c r="N61" s="266"/>
      <c r="O61" s="267"/>
      <c r="P61" s="325">
        <f t="shared" si="1"/>
        <v>0</v>
      </c>
      <c r="Q61" s="326">
        <f t="shared" si="11"/>
        <v>0</v>
      </c>
      <c r="R61" s="336">
        <f t="shared" si="12"/>
        <v>0</v>
      </c>
      <c r="S61" s="336">
        <f t="shared" si="13"/>
        <v>0</v>
      </c>
      <c r="T61" s="336">
        <f t="shared" si="14"/>
        <v>0</v>
      </c>
      <c r="U61" s="337">
        <f t="shared" si="15"/>
        <v>0</v>
      </c>
      <c r="V61" s="338">
        <f t="shared" si="10"/>
        <v>0</v>
      </c>
      <c r="W61" s="281"/>
      <c r="X61" s="282"/>
      <c r="Y61" s="283"/>
      <c r="Z61" s="284"/>
      <c r="AA61" s="282"/>
      <c r="AB61" s="282"/>
      <c r="AC61" s="281"/>
      <c r="AD61" s="282"/>
      <c r="AE61" s="283"/>
      <c r="AF61" s="281"/>
      <c r="AG61" s="282"/>
      <c r="AH61" s="283"/>
      <c r="AI61" s="281"/>
      <c r="AJ61" s="282"/>
      <c r="AK61" s="282"/>
      <c r="AL61" s="290"/>
      <c r="AM61" s="291"/>
      <c r="AN61" s="292"/>
      <c r="AO61" s="287"/>
      <c r="AP61" s="288"/>
      <c r="AQ61" s="288"/>
      <c r="AR61" s="298"/>
      <c r="AS61" s="493"/>
    </row>
    <row r="62" spans="1:45" s="239" customFormat="1" ht="15.6" x14ac:dyDescent="0.3">
      <c r="A62" s="264"/>
      <c r="B62" s="265"/>
      <c r="C62" s="265"/>
      <c r="D62" s="266"/>
      <c r="E62" s="267"/>
      <c r="F62" s="266"/>
      <c r="G62" s="371"/>
      <c r="H62" s="267"/>
      <c r="I62" s="266"/>
      <c r="J62" s="265"/>
      <c r="K62" s="266"/>
      <c r="L62" s="267"/>
      <c r="M62" s="267"/>
      <c r="N62" s="266"/>
      <c r="O62" s="267"/>
      <c r="P62" s="325">
        <f t="shared" si="1"/>
        <v>0</v>
      </c>
      <c r="Q62" s="326">
        <f t="shared" si="11"/>
        <v>0</v>
      </c>
      <c r="R62" s="336">
        <f t="shared" si="12"/>
        <v>0</v>
      </c>
      <c r="S62" s="336">
        <f t="shared" si="13"/>
        <v>0</v>
      </c>
      <c r="T62" s="336">
        <f t="shared" si="14"/>
        <v>0</v>
      </c>
      <c r="U62" s="337">
        <f t="shared" si="15"/>
        <v>0</v>
      </c>
      <c r="V62" s="338">
        <f t="shared" si="10"/>
        <v>0</v>
      </c>
      <c r="W62" s="281"/>
      <c r="X62" s="282"/>
      <c r="Y62" s="283"/>
      <c r="Z62" s="284"/>
      <c r="AA62" s="282"/>
      <c r="AB62" s="282"/>
      <c r="AC62" s="281"/>
      <c r="AD62" s="282"/>
      <c r="AE62" s="283"/>
      <c r="AF62" s="281"/>
      <c r="AG62" s="282"/>
      <c r="AH62" s="283"/>
      <c r="AI62" s="281"/>
      <c r="AJ62" s="282"/>
      <c r="AK62" s="282"/>
      <c r="AL62" s="290"/>
      <c r="AM62" s="291"/>
      <c r="AN62" s="292"/>
      <c r="AO62" s="287"/>
      <c r="AP62" s="288"/>
      <c r="AQ62" s="288"/>
      <c r="AR62" s="298"/>
      <c r="AS62" s="493"/>
    </row>
    <row r="63" spans="1:45" s="239" customFormat="1" ht="15.6" x14ac:dyDescent="0.3">
      <c r="A63" s="264"/>
      <c r="B63" s="265"/>
      <c r="C63" s="265"/>
      <c r="D63" s="266"/>
      <c r="E63" s="267"/>
      <c r="F63" s="266"/>
      <c r="G63" s="371"/>
      <c r="H63" s="267"/>
      <c r="I63" s="266"/>
      <c r="J63" s="265"/>
      <c r="K63" s="266"/>
      <c r="L63" s="267"/>
      <c r="M63" s="267"/>
      <c r="N63" s="266"/>
      <c r="O63" s="267"/>
      <c r="P63" s="325">
        <f t="shared" si="1"/>
        <v>0</v>
      </c>
      <c r="Q63" s="326">
        <f t="shared" si="11"/>
        <v>0</v>
      </c>
      <c r="R63" s="336">
        <f t="shared" si="12"/>
        <v>0</v>
      </c>
      <c r="S63" s="336">
        <f t="shared" si="13"/>
        <v>0</v>
      </c>
      <c r="T63" s="336">
        <f t="shared" si="14"/>
        <v>0</v>
      </c>
      <c r="U63" s="337">
        <f t="shared" si="15"/>
        <v>0</v>
      </c>
      <c r="V63" s="338">
        <f t="shared" si="10"/>
        <v>0</v>
      </c>
      <c r="W63" s="281"/>
      <c r="X63" s="282"/>
      <c r="Y63" s="283"/>
      <c r="Z63" s="284"/>
      <c r="AA63" s="282"/>
      <c r="AB63" s="282"/>
      <c r="AC63" s="281"/>
      <c r="AD63" s="282"/>
      <c r="AE63" s="283"/>
      <c r="AF63" s="281"/>
      <c r="AG63" s="282"/>
      <c r="AH63" s="283"/>
      <c r="AI63" s="281"/>
      <c r="AJ63" s="282"/>
      <c r="AK63" s="282"/>
      <c r="AL63" s="290"/>
      <c r="AM63" s="291"/>
      <c r="AN63" s="292"/>
      <c r="AO63" s="287"/>
      <c r="AP63" s="288"/>
      <c r="AQ63" s="288"/>
      <c r="AR63" s="298"/>
      <c r="AS63" s="493"/>
    </row>
    <row r="64" spans="1:45" s="190" customFormat="1" ht="15.6" x14ac:dyDescent="0.3">
      <c r="A64" s="264"/>
      <c r="B64" s="265"/>
      <c r="C64" s="265"/>
      <c r="D64" s="266"/>
      <c r="E64" s="267"/>
      <c r="F64" s="266"/>
      <c r="G64" s="371"/>
      <c r="H64" s="267"/>
      <c r="I64" s="266"/>
      <c r="J64" s="267"/>
      <c r="K64" s="266"/>
      <c r="L64" s="267"/>
      <c r="M64" s="267"/>
      <c r="N64" s="266"/>
      <c r="O64" s="267"/>
      <c r="P64" s="325">
        <f t="shared" si="1"/>
        <v>0</v>
      </c>
      <c r="Q64" s="326">
        <f t="shared" si="11"/>
        <v>0</v>
      </c>
      <c r="R64" s="336">
        <f t="shared" si="12"/>
        <v>0</v>
      </c>
      <c r="S64" s="336">
        <f t="shared" si="13"/>
        <v>0</v>
      </c>
      <c r="T64" s="336">
        <f t="shared" si="14"/>
        <v>0</v>
      </c>
      <c r="U64" s="337">
        <f t="shared" si="15"/>
        <v>0</v>
      </c>
      <c r="V64" s="338">
        <f t="shared" si="10"/>
        <v>0</v>
      </c>
      <c r="W64" s="281"/>
      <c r="X64" s="282"/>
      <c r="Y64" s="283"/>
      <c r="Z64" s="284"/>
      <c r="AA64" s="282"/>
      <c r="AB64" s="282"/>
      <c r="AC64" s="281"/>
      <c r="AD64" s="282"/>
      <c r="AE64" s="283"/>
      <c r="AF64" s="281"/>
      <c r="AG64" s="282"/>
      <c r="AH64" s="283"/>
      <c r="AI64" s="281"/>
      <c r="AJ64" s="282"/>
      <c r="AK64" s="282"/>
      <c r="AL64" s="290"/>
      <c r="AM64" s="291"/>
      <c r="AN64" s="292"/>
      <c r="AO64" s="287"/>
      <c r="AP64" s="288"/>
      <c r="AQ64" s="288"/>
      <c r="AR64" s="490"/>
      <c r="AS64" s="422"/>
    </row>
    <row r="65" spans="1:45" s="190" customFormat="1" ht="15.6" x14ac:dyDescent="0.3">
      <c r="A65" s="264"/>
      <c r="B65" s="265"/>
      <c r="C65" s="265"/>
      <c r="D65" s="266"/>
      <c r="E65" s="267"/>
      <c r="F65" s="266"/>
      <c r="G65" s="371"/>
      <c r="H65" s="267"/>
      <c r="I65" s="266"/>
      <c r="J65" s="267"/>
      <c r="K65" s="266"/>
      <c r="L65" s="267"/>
      <c r="M65" s="267"/>
      <c r="N65" s="266"/>
      <c r="O65" s="267"/>
      <c r="P65" s="325">
        <f t="shared" si="1"/>
        <v>0</v>
      </c>
      <c r="Q65" s="326">
        <f t="shared" si="11"/>
        <v>0</v>
      </c>
      <c r="R65" s="336">
        <f t="shared" si="12"/>
        <v>0</v>
      </c>
      <c r="S65" s="336">
        <f t="shared" si="13"/>
        <v>0</v>
      </c>
      <c r="T65" s="336">
        <f t="shared" si="14"/>
        <v>0</v>
      </c>
      <c r="U65" s="337">
        <f t="shared" si="15"/>
        <v>0</v>
      </c>
      <c r="V65" s="338">
        <f t="shared" si="10"/>
        <v>0</v>
      </c>
      <c r="W65" s="281"/>
      <c r="X65" s="282"/>
      <c r="Y65" s="283"/>
      <c r="Z65" s="284"/>
      <c r="AA65" s="282"/>
      <c r="AB65" s="282"/>
      <c r="AC65" s="281"/>
      <c r="AD65" s="282"/>
      <c r="AE65" s="283"/>
      <c r="AF65" s="281"/>
      <c r="AG65" s="282"/>
      <c r="AH65" s="283"/>
      <c r="AI65" s="281"/>
      <c r="AJ65" s="282"/>
      <c r="AK65" s="282"/>
      <c r="AL65" s="290"/>
      <c r="AM65" s="291"/>
      <c r="AN65" s="292"/>
      <c r="AO65" s="287"/>
      <c r="AP65" s="288"/>
      <c r="AQ65" s="288"/>
      <c r="AR65" s="490"/>
      <c r="AS65" s="422"/>
    </row>
    <row r="66" spans="1:45" s="190" customFormat="1" ht="15.6" x14ac:dyDescent="0.3">
      <c r="A66" s="264"/>
      <c r="B66" s="265"/>
      <c r="C66" s="265"/>
      <c r="D66" s="266"/>
      <c r="E66" s="267"/>
      <c r="F66" s="266"/>
      <c r="G66" s="270"/>
      <c r="H66" s="267"/>
      <c r="I66" s="266"/>
      <c r="J66" s="265"/>
      <c r="K66" s="266"/>
      <c r="L66" s="267"/>
      <c r="M66" s="267"/>
      <c r="N66" s="266"/>
      <c r="O66" s="267"/>
      <c r="P66" s="325">
        <f t="shared" si="1"/>
        <v>0</v>
      </c>
      <c r="Q66" s="326">
        <f t="shared" si="11"/>
        <v>0</v>
      </c>
      <c r="R66" s="336">
        <f t="shared" si="12"/>
        <v>0</v>
      </c>
      <c r="S66" s="336">
        <f t="shared" si="13"/>
        <v>0</v>
      </c>
      <c r="T66" s="336">
        <f t="shared" si="14"/>
        <v>0</v>
      </c>
      <c r="U66" s="337">
        <f t="shared" si="15"/>
        <v>0</v>
      </c>
      <c r="V66" s="338">
        <f t="shared" si="10"/>
        <v>0</v>
      </c>
      <c r="W66" s="281"/>
      <c r="X66" s="282"/>
      <c r="Y66" s="283"/>
      <c r="Z66" s="284"/>
      <c r="AA66" s="282"/>
      <c r="AB66" s="282"/>
      <c r="AC66" s="281"/>
      <c r="AD66" s="282"/>
      <c r="AE66" s="283"/>
      <c r="AF66" s="281"/>
      <c r="AG66" s="282"/>
      <c r="AH66" s="283"/>
      <c r="AI66" s="281"/>
      <c r="AJ66" s="282"/>
      <c r="AK66" s="282"/>
      <c r="AL66" s="290"/>
      <c r="AM66" s="291"/>
      <c r="AN66" s="292"/>
      <c r="AO66" s="287"/>
      <c r="AP66" s="288"/>
      <c r="AQ66" s="485"/>
      <c r="AR66" s="490"/>
      <c r="AS66" s="422"/>
    </row>
    <row r="67" spans="1:45" s="190" customFormat="1" ht="15.6" x14ac:dyDescent="0.3">
      <c r="A67" s="264"/>
      <c r="B67" s="265"/>
      <c r="C67" s="265"/>
      <c r="D67" s="266"/>
      <c r="E67" s="267"/>
      <c r="F67" s="266"/>
      <c r="G67" s="270"/>
      <c r="H67" s="267"/>
      <c r="I67" s="266"/>
      <c r="J67" s="265"/>
      <c r="K67" s="266"/>
      <c r="L67" s="267"/>
      <c r="M67" s="267"/>
      <c r="N67" s="266"/>
      <c r="O67" s="267"/>
      <c r="P67" s="325">
        <f t="shared" si="1"/>
        <v>0</v>
      </c>
      <c r="Q67" s="326">
        <f t="shared" si="11"/>
        <v>0</v>
      </c>
      <c r="R67" s="336">
        <f t="shared" si="12"/>
        <v>0</v>
      </c>
      <c r="S67" s="336">
        <f t="shared" si="13"/>
        <v>0</v>
      </c>
      <c r="T67" s="336">
        <f t="shared" si="14"/>
        <v>0</v>
      </c>
      <c r="U67" s="337">
        <f t="shared" si="15"/>
        <v>0</v>
      </c>
      <c r="V67" s="338">
        <f t="shared" si="10"/>
        <v>0</v>
      </c>
      <c r="W67" s="281"/>
      <c r="X67" s="282"/>
      <c r="Y67" s="283"/>
      <c r="Z67" s="284"/>
      <c r="AA67" s="282"/>
      <c r="AB67" s="282"/>
      <c r="AC67" s="281"/>
      <c r="AD67" s="282"/>
      <c r="AE67" s="283"/>
      <c r="AF67" s="281"/>
      <c r="AG67" s="282"/>
      <c r="AH67" s="283"/>
      <c r="AI67" s="281"/>
      <c r="AJ67" s="282"/>
      <c r="AK67" s="282"/>
      <c r="AL67" s="290"/>
      <c r="AM67" s="291"/>
      <c r="AN67" s="292"/>
      <c r="AO67" s="287"/>
      <c r="AP67" s="288"/>
      <c r="AQ67" s="485"/>
      <c r="AR67" s="490"/>
      <c r="AS67" s="422"/>
    </row>
    <row r="68" spans="1:45" s="190" customFormat="1" ht="15.6" x14ac:dyDescent="0.3">
      <c r="A68" s="264"/>
      <c r="B68" s="265"/>
      <c r="C68" s="265"/>
      <c r="D68" s="266"/>
      <c r="E68" s="267"/>
      <c r="F68" s="266"/>
      <c r="G68" s="270"/>
      <c r="H68" s="269"/>
      <c r="I68" s="270"/>
      <c r="J68" s="271"/>
      <c r="K68" s="270"/>
      <c r="L68" s="269"/>
      <c r="M68" s="269"/>
      <c r="N68" s="269"/>
      <c r="O68" s="270"/>
      <c r="P68" s="325">
        <f t="shared" si="1"/>
        <v>0</v>
      </c>
      <c r="Q68" s="326">
        <f t="shared" si="11"/>
        <v>0</v>
      </c>
      <c r="R68" s="336">
        <f t="shared" si="12"/>
        <v>0</v>
      </c>
      <c r="S68" s="336">
        <f t="shared" si="13"/>
        <v>0</v>
      </c>
      <c r="T68" s="336">
        <f t="shared" si="14"/>
        <v>0</v>
      </c>
      <c r="U68" s="337">
        <f t="shared" si="15"/>
        <v>0</v>
      </c>
      <c r="V68" s="338">
        <f t="shared" si="10"/>
        <v>0</v>
      </c>
      <c r="W68" s="295"/>
      <c r="X68" s="296"/>
      <c r="Y68" s="292"/>
      <c r="Z68" s="297"/>
      <c r="AA68" s="296"/>
      <c r="AB68" s="296"/>
      <c r="AC68" s="295"/>
      <c r="AD68" s="296"/>
      <c r="AE68" s="292"/>
      <c r="AF68" s="295"/>
      <c r="AG68" s="296"/>
      <c r="AH68" s="292"/>
      <c r="AI68" s="295"/>
      <c r="AJ68" s="296"/>
      <c r="AK68" s="296"/>
      <c r="AL68" s="290"/>
      <c r="AM68" s="291"/>
      <c r="AN68" s="292"/>
      <c r="AO68" s="298"/>
      <c r="AP68" s="288"/>
      <c r="AQ68" s="485"/>
      <c r="AR68" s="490"/>
      <c r="AS68" s="422"/>
    </row>
    <row r="69" spans="1:45" s="190" customFormat="1" ht="15.6" x14ac:dyDescent="0.3">
      <c r="A69" s="264"/>
      <c r="B69" s="265"/>
      <c r="C69" s="265"/>
      <c r="D69" s="266"/>
      <c r="E69" s="267"/>
      <c r="F69" s="266"/>
      <c r="G69" s="270"/>
      <c r="H69" s="269"/>
      <c r="I69" s="270"/>
      <c r="J69" s="271"/>
      <c r="K69" s="270"/>
      <c r="L69" s="269"/>
      <c r="M69" s="269"/>
      <c r="N69" s="269"/>
      <c r="O69" s="270"/>
      <c r="P69" s="325">
        <f t="shared" si="1"/>
        <v>0</v>
      </c>
      <c r="Q69" s="326">
        <f t="shared" si="11"/>
        <v>0</v>
      </c>
      <c r="R69" s="336">
        <f t="shared" si="12"/>
        <v>0</v>
      </c>
      <c r="S69" s="336">
        <f t="shared" si="13"/>
        <v>0</v>
      </c>
      <c r="T69" s="336">
        <f t="shared" si="14"/>
        <v>0</v>
      </c>
      <c r="U69" s="337">
        <f t="shared" si="15"/>
        <v>0</v>
      </c>
      <c r="V69" s="338">
        <f t="shared" si="10"/>
        <v>0</v>
      </c>
      <c r="W69" s="295"/>
      <c r="X69" s="296"/>
      <c r="Y69" s="292"/>
      <c r="Z69" s="297"/>
      <c r="AA69" s="296"/>
      <c r="AB69" s="296"/>
      <c r="AC69" s="295"/>
      <c r="AD69" s="296"/>
      <c r="AE69" s="292"/>
      <c r="AF69" s="295"/>
      <c r="AG69" s="296"/>
      <c r="AH69" s="292"/>
      <c r="AI69" s="295"/>
      <c r="AJ69" s="296"/>
      <c r="AK69" s="296"/>
      <c r="AL69" s="290"/>
      <c r="AM69" s="291"/>
      <c r="AN69" s="292"/>
      <c r="AO69" s="298"/>
      <c r="AP69" s="288"/>
      <c r="AQ69" s="485"/>
      <c r="AR69" s="490"/>
      <c r="AS69" s="422"/>
    </row>
    <row r="70" spans="1:45" s="239" customFormat="1" ht="15.6" x14ac:dyDescent="0.3">
      <c r="A70" s="264"/>
      <c r="B70" s="265"/>
      <c r="C70" s="265"/>
      <c r="D70" s="266"/>
      <c r="E70" s="267"/>
      <c r="F70" s="266"/>
      <c r="G70" s="270"/>
      <c r="H70" s="267"/>
      <c r="I70" s="266"/>
      <c r="J70" s="268"/>
      <c r="K70" s="266"/>
      <c r="L70" s="267"/>
      <c r="M70" s="267"/>
      <c r="N70" s="266"/>
      <c r="O70" s="267"/>
      <c r="P70" s="325">
        <f t="shared" si="1"/>
        <v>0</v>
      </c>
      <c r="Q70" s="326">
        <f t="shared" si="11"/>
        <v>0</v>
      </c>
      <c r="R70" s="336">
        <f t="shared" si="12"/>
        <v>0</v>
      </c>
      <c r="S70" s="336">
        <f t="shared" si="13"/>
        <v>0</v>
      </c>
      <c r="T70" s="336">
        <f t="shared" si="14"/>
        <v>0</v>
      </c>
      <c r="U70" s="337">
        <f t="shared" si="15"/>
        <v>0</v>
      </c>
      <c r="V70" s="338">
        <f t="shared" si="10"/>
        <v>0</v>
      </c>
      <c r="W70" s="281"/>
      <c r="X70" s="282"/>
      <c r="Y70" s="283"/>
      <c r="Z70" s="284"/>
      <c r="AA70" s="282"/>
      <c r="AB70" s="282"/>
      <c r="AC70" s="281"/>
      <c r="AD70" s="282"/>
      <c r="AE70" s="283"/>
      <c r="AF70" s="281"/>
      <c r="AG70" s="282"/>
      <c r="AH70" s="283"/>
      <c r="AI70" s="281"/>
      <c r="AJ70" s="282"/>
      <c r="AK70" s="282"/>
      <c r="AL70" s="290"/>
      <c r="AM70" s="291"/>
      <c r="AN70" s="292"/>
      <c r="AO70" s="287"/>
      <c r="AP70" s="288"/>
      <c r="AQ70" s="288"/>
      <c r="AR70" s="298"/>
      <c r="AS70" s="493"/>
    </row>
    <row r="71" spans="1:45" s="239" customFormat="1" ht="15.6" x14ac:dyDescent="0.3">
      <c r="A71" s="264"/>
      <c r="B71" s="265"/>
      <c r="C71" s="265"/>
      <c r="D71" s="266"/>
      <c r="E71" s="267"/>
      <c r="F71" s="266"/>
      <c r="G71" s="371"/>
      <c r="H71" s="267"/>
      <c r="I71" s="266"/>
      <c r="J71" s="267"/>
      <c r="K71" s="266"/>
      <c r="L71" s="267"/>
      <c r="M71" s="267"/>
      <c r="N71" s="266"/>
      <c r="O71" s="267"/>
      <c r="P71" s="325">
        <f t="shared" si="1"/>
        <v>0</v>
      </c>
      <c r="Q71" s="326">
        <f t="shared" si="11"/>
        <v>0</v>
      </c>
      <c r="R71" s="336">
        <f t="shared" si="12"/>
        <v>0</v>
      </c>
      <c r="S71" s="336">
        <f t="shared" si="13"/>
        <v>0</v>
      </c>
      <c r="T71" s="336">
        <f t="shared" si="14"/>
        <v>0</v>
      </c>
      <c r="U71" s="337">
        <f t="shared" si="15"/>
        <v>0</v>
      </c>
      <c r="V71" s="338">
        <f t="shared" si="10"/>
        <v>0</v>
      </c>
      <c r="W71" s="281"/>
      <c r="X71" s="282"/>
      <c r="Y71" s="283"/>
      <c r="Z71" s="284"/>
      <c r="AA71" s="282"/>
      <c r="AB71" s="282"/>
      <c r="AC71" s="281"/>
      <c r="AD71" s="282"/>
      <c r="AE71" s="283"/>
      <c r="AF71" s="281"/>
      <c r="AG71" s="282"/>
      <c r="AH71" s="283"/>
      <c r="AI71" s="281"/>
      <c r="AJ71" s="282"/>
      <c r="AK71" s="282"/>
      <c r="AL71" s="290"/>
      <c r="AM71" s="291"/>
      <c r="AN71" s="292"/>
      <c r="AO71" s="287"/>
      <c r="AP71" s="288"/>
      <c r="AQ71" s="288"/>
      <c r="AR71" s="298"/>
      <c r="AS71" s="493"/>
    </row>
    <row r="72" spans="1:45" s="190" customFormat="1" ht="16.8" x14ac:dyDescent="0.3">
      <c r="A72" s="264"/>
      <c r="B72" s="265"/>
      <c r="C72" s="265"/>
      <c r="D72" s="266"/>
      <c r="E72" s="267"/>
      <c r="F72" s="270"/>
      <c r="G72" s="371"/>
      <c r="H72" s="269"/>
      <c r="I72" s="271"/>
      <c r="J72" s="271"/>
      <c r="K72" s="271"/>
      <c r="L72" s="269"/>
      <c r="M72" s="269"/>
      <c r="N72" s="269"/>
      <c r="O72" s="267"/>
      <c r="P72" s="325">
        <f t="shared" si="1"/>
        <v>0</v>
      </c>
      <c r="Q72" s="326">
        <f t="shared" si="11"/>
        <v>0</v>
      </c>
      <c r="R72" s="336">
        <f t="shared" si="12"/>
        <v>0</v>
      </c>
      <c r="S72" s="336">
        <f t="shared" si="13"/>
        <v>0</v>
      </c>
      <c r="T72" s="336">
        <f t="shared" si="14"/>
        <v>0</v>
      </c>
      <c r="U72" s="337">
        <f t="shared" si="15"/>
        <v>0</v>
      </c>
      <c r="V72" s="338">
        <f t="shared" si="10"/>
        <v>0</v>
      </c>
      <c r="W72" s="295"/>
      <c r="X72" s="296"/>
      <c r="Y72" s="292"/>
      <c r="Z72" s="297"/>
      <c r="AA72" s="296"/>
      <c r="AB72" s="296"/>
      <c r="AC72" s="299"/>
      <c r="AD72" s="300"/>
      <c r="AE72" s="301"/>
      <c r="AF72" s="299"/>
      <c r="AG72" s="300"/>
      <c r="AH72" s="301"/>
      <c r="AI72" s="299"/>
      <c r="AJ72" s="300"/>
      <c r="AK72" s="302"/>
      <c r="AL72" s="299"/>
      <c r="AM72" s="300"/>
      <c r="AN72" s="301"/>
      <c r="AO72" s="298"/>
      <c r="AP72" s="288"/>
      <c r="AQ72" s="485"/>
      <c r="AR72" s="490"/>
      <c r="AS72" s="422"/>
    </row>
    <row r="73" spans="1:45" s="190" customFormat="1" ht="15.6" x14ac:dyDescent="0.3">
      <c r="A73" s="264"/>
      <c r="B73" s="265"/>
      <c r="C73" s="265"/>
      <c r="D73" s="266"/>
      <c r="E73" s="267"/>
      <c r="F73" s="270"/>
      <c r="G73" s="371"/>
      <c r="H73" s="269"/>
      <c r="I73" s="271"/>
      <c r="J73" s="271"/>
      <c r="K73" s="271"/>
      <c r="L73" s="269"/>
      <c r="M73" s="269"/>
      <c r="N73" s="269"/>
      <c r="O73" s="267"/>
      <c r="P73" s="325">
        <f t="shared" si="1"/>
        <v>0</v>
      </c>
      <c r="Q73" s="326">
        <f t="shared" si="11"/>
        <v>0</v>
      </c>
      <c r="R73" s="336">
        <f t="shared" si="12"/>
        <v>0</v>
      </c>
      <c r="S73" s="336">
        <f t="shared" si="13"/>
        <v>0</v>
      </c>
      <c r="T73" s="336">
        <f t="shared" si="14"/>
        <v>0</v>
      </c>
      <c r="U73" s="337">
        <f t="shared" si="15"/>
        <v>0</v>
      </c>
      <c r="V73" s="338">
        <f t="shared" si="10"/>
        <v>0</v>
      </c>
      <c r="W73" s="295"/>
      <c r="X73" s="296"/>
      <c r="Y73" s="292"/>
      <c r="Z73" s="297"/>
      <c r="AA73" s="296"/>
      <c r="AB73" s="292"/>
      <c r="AC73" s="297"/>
      <c r="AD73" s="296"/>
      <c r="AE73" s="292"/>
      <c r="AF73" s="297"/>
      <c r="AG73" s="296"/>
      <c r="AH73" s="292"/>
      <c r="AI73" s="297"/>
      <c r="AJ73" s="296"/>
      <c r="AK73" s="296"/>
      <c r="AL73" s="290"/>
      <c r="AM73" s="291"/>
      <c r="AN73" s="292"/>
      <c r="AO73" s="298"/>
      <c r="AP73" s="288"/>
      <c r="AQ73" s="485"/>
      <c r="AR73" s="490"/>
      <c r="AS73" s="422"/>
    </row>
    <row r="74" spans="1:45" s="190" customFormat="1" ht="15.6" x14ac:dyDescent="0.3">
      <c r="A74" s="264"/>
      <c r="B74" s="265"/>
      <c r="C74" s="265"/>
      <c r="D74" s="266"/>
      <c r="E74" s="267"/>
      <c r="F74" s="270"/>
      <c r="G74" s="371"/>
      <c r="H74" s="269"/>
      <c r="I74" s="271"/>
      <c r="J74" s="271"/>
      <c r="K74" s="271"/>
      <c r="L74" s="269"/>
      <c r="M74" s="269"/>
      <c r="N74" s="269"/>
      <c r="O74" s="267"/>
      <c r="P74" s="325">
        <f t="shared" si="1"/>
        <v>0</v>
      </c>
      <c r="Q74" s="326">
        <f t="shared" si="11"/>
        <v>0</v>
      </c>
      <c r="R74" s="336">
        <f t="shared" si="12"/>
        <v>0</v>
      </c>
      <c r="S74" s="336">
        <f t="shared" si="13"/>
        <v>0</v>
      </c>
      <c r="T74" s="336">
        <f t="shared" si="14"/>
        <v>0</v>
      </c>
      <c r="U74" s="337">
        <f t="shared" si="15"/>
        <v>0</v>
      </c>
      <c r="V74" s="338">
        <f t="shared" si="10"/>
        <v>0</v>
      </c>
      <c r="W74" s="295"/>
      <c r="X74" s="296"/>
      <c r="Y74" s="292"/>
      <c r="Z74" s="297"/>
      <c r="AA74" s="296"/>
      <c r="AB74" s="292"/>
      <c r="AC74" s="297"/>
      <c r="AD74" s="296"/>
      <c r="AE74" s="292"/>
      <c r="AF74" s="297"/>
      <c r="AG74" s="296"/>
      <c r="AH74" s="292"/>
      <c r="AI74" s="297"/>
      <c r="AJ74" s="296"/>
      <c r="AK74" s="296"/>
      <c r="AL74" s="290"/>
      <c r="AM74" s="291"/>
      <c r="AN74" s="292"/>
      <c r="AO74" s="298"/>
      <c r="AP74" s="288"/>
      <c r="AQ74" s="485"/>
      <c r="AR74" s="490"/>
      <c r="AS74" s="422"/>
    </row>
    <row r="75" spans="1:45" s="190" customFormat="1" ht="15.6" x14ac:dyDescent="0.3">
      <c r="A75" s="264"/>
      <c r="B75" s="265"/>
      <c r="C75" s="265"/>
      <c r="D75" s="266"/>
      <c r="E75" s="267"/>
      <c r="F75" s="270"/>
      <c r="G75" s="371"/>
      <c r="H75" s="269"/>
      <c r="I75" s="271"/>
      <c r="J75" s="271"/>
      <c r="K75" s="271"/>
      <c r="L75" s="269"/>
      <c r="M75" s="269"/>
      <c r="N75" s="269"/>
      <c r="O75" s="267"/>
      <c r="P75" s="325">
        <f t="shared" si="1"/>
        <v>0</v>
      </c>
      <c r="Q75" s="326">
        <f t="shared" si="11"/>
        <v>0</v>
      </c>
      <c r="R75" s="336">
        <f t="shared" si="12"/>
        <v>0</v>
      </c>
      <c r="S75" s="336">
        <f t="shared" si="13"/>
        <v>0</v>
      </c>
      <c r="T75" s="336">
        <f t="shared" si="14"/>
        <v>0</v>
      </c>
      <c r="U75" s="337">
        <f t="shared" si="15"/>
        <v>0</v>
      </c>
      <c r="V75" s="338">
        <f t="shared" si="10"/>
        <v>0</v>
      </c>
      <c r="W75" s="295"/>
      <c r="X75" s="296"/>
      <c r="Y75" s="292"/>
      <c r="Z75" s="297"/>
      <c r="AA75" s="296"/>
      <c r="AB75" s="292"/>
      <c r="AC75" s="297"/>
      <c r="AD75" s="296"/>
      <c r="AE75" s="292"/>
      <c r="AF75" s="297"/>
      <c r="AG75" s="296"/>
      <c r="AH75" s="292"/>
      <c r="AI75" s="297"/>
      <c r="AJ75" s="296"/>
      <c r="AK75" s="296"/>
      <c r="AL75" s="290"/>
      <c r="AM75" s="291"/>
      <c r="AN75" s="292"/>
      <c r="AO75" s="298"/>
      <c r="AP75" s="288"/>
      <c r="AQ75" s="485"/>
      <c r="AR75" s="490"/>
      <c r="AS75" s="422"/>
    </row>
    <row r="76" spans="1:45" s="190" customFormat="1" ht="15.6" x14ac:dyDescent="0.3">
      <c r="A76" s="264"/>
      <c r="B76" s="265"/>
      <c r="C76" s="265"/>
      <c r="D76" s="266"/>
      <c r="E76" s="267"/>
      <c r="F76" s="270"/>
      <c r="G76" s="371"/>
      <c r="H76" s="269"/>
      <c r="I76" s="271"/>
      <c r="J76" s="271"/>
      <c r="K76" s="271"/>
      <c r="L76" s="269"/>
      <c r="M76" s="269"/>
      <c r="N76" s="269"/>
      <c r="O76" s="267"/>
      <c r="P76" s="325">
        <f t="shared" si="1"/>
        <v>0</v>
      </c>
      <c r="Q76" s="326">
        <f t="shared" si="11"/>
        <v>0</v>
      </c>
      <c r="R76" s="336">
        <f t="shared" si="12"/>
        <v>0</v>
      </c>
      <c r="S76" s="336">
        <f t="shared" si="13"/>
        <v>0</v>
      </c>
      <c r="T76" s="336">
        <f t="shared" si="14"/>
        <v>0</v>
      </c>
      <c r="U76" s="337">
        <f t="shared" si="15"/>
        <v>0</v>
      </c>
      <c r="V76" s="338">
        <f t="shared" si="10"/>
        <v>0</v>
      </c>
      <c r="W76" s="295"/>
      <c r="X76" s="296"/>
      <c r="Y76" s="292"/>
      <c r="Z76" s="297"/>
      <c r="AA76" s="296"/>
      <c r="AB76" s="292"/>
      <c r="AC76" s="297"/>
      <c r="AD76" s="296"/>
      <c r="AE76" s="292"/>
      <c r="AF76" s="297"/>
      <c r="AG76" s="296"/>
      <c r="AH76" s="292"/>
      <c r="AI76" s="297"/>
      <c r="AJ76" s="296"/>
      <c r="AK76" s="296"/>
      <c r="AL76" s="290"/>
      <c r="AM76" s="291"/>
      <c r="AN76" s="292"/>
      <c r="AO76" s="298"/>
      <c r="AP76" s="288"/>
      <c r="AQ76" s="485"/>
      <c r="AR76" s="490"/>
      <c r="AS76" s="422"/>
    </row>
    <row r="77" spans="1:45" s="190" customFormat="1" ht="16.8" x14ac:dyDescent="0.3">
      <c r="A77" s="264"/>
      <c r="B77" s="265"/>
      <c r="C77" s="265"/>
      <c r="D77" s="266"/>
      <c r="E77" s="267"/>
      <c r="F77" s="270"/>
      <c r="G77" s="371"/>
      <c r="H77" s="269"/>
      <c r="I77" s="271"/>
      <c r="J77" s="271"/>
      <c r="K77" s="271"/>
      <c r="L77" s="269"/>
      <c r="M77" s="269"/>
      <c r="N77" s="269"/>
      <c r="O77" s="267"/>
      <c r="P77" s="325">
        <f t="shared" si="1"/>
        <v>0</v>
      </c>
      <c r="Q77" s="326">
        <f t="shared" si="11"/>
        <v>0</v>
      </c>
      <c r="R77" s="336">
        <f t="shared" si="12"/>
        <v>0</v>
      </c>
      <c r="S77" s="336">
        <f t="shared" si="13"/>
        <v>0</v>
      </c>
      <c r="T77" s="336">
        <f t="shared" si="14"/>
        <v>0</v>
      </c>
      <c r="U77" s="337">
        <f t="shared" si="15"/>
        <v>0</v>
      </c>
      <c r="V77" s="338">
        <f t="shared" si="10"/>
        <v>0</v>
      </c>
      <c r="W77" s="295"/>
      <c r="X77" s="296"/>
      <c r="Y77" s="292"/>
      <c r="Z77" s="297"/>
      <c r="AA77" s="296"/>
      <c r="AB77" s="296"/>
      <c r="AC77" s="299"/>
      <c r="AD77" s="300"/>
      <c r="AE77" s="301"/>
      <c r="AF77" s="299"/>
      <c r="AG77" s="300"/>
      <c r="AH77" s="301"/>
      <c r="AI77" s="299"/>
      <c r="AJ77" s="300"/>
      <c r="AK77" s="302"/>
      <c r="AL77" s="299"/>
      <c r="AM77" s="300"/>
      <c r="AN77" s="301"/>
      <c r="AO77" s="298"/>
      <c r="AP77" s="288"/>
      <c r="AQ77" s="485"/>
      <c r="AR77" s="490"/>
      <c r="AS77" s="422"/>
    </row>
    <row r="78" spans="1:45" s="190" customFormat="1" ht="16.8" x14ac:dyDescent="0.3">
      <c r="A78" s="264"/>
      <c r="B78" s="265"/>
      <c r="C78" s="265"/>
      <c r="D78" s="266"/>
      <c r="E78" s="267"/>
      <c r="F78" s="270"/>
      <c r="G78" s="371"/>
      <c r="H78" s="269"/>
      <c r="I78" s="271"/>
      <c r="J78" s="271"/>
      <c r="K78" s="271"/>
      <c r="L78" s="269"/>
      <c r="M78" s="269"/>
      <c r="N78" s="269"/>
      <c r="O78" s="267"/>
      <c r="P78" s="325">
        <f t="shared" si="1"/>
        <v>0</v>
      </c>
      <c r="Q78" s="326">
        <f t="shared" si="11"/>
        <v>0</v>
      </c>
      <c r="R78" s="336">
        <f t="shared" si="12"/>
        <v>0</v>
      </c>
      <c r="S78" s="336">
        <f t="shared" si="13"/>
        <v>0</v>
      </c>
      <c r="T78" s="336">
        <f t="shared" si="14"/>
        <v>0</v>
      </c>
      <c r="U78" s="337">
        <f t="shared" si="15"/>
        <v>0</v>
      </c>
      <c r="V78" s="338">
        <f t="shared" si="10"/>
        <v>0</v>
      </c>
      <c r="W78" s="295"/>
      <c r="X78" s="296"/>
      <c r="Y78" s="292"/>
      <c r="Z78" s="297"/>
      <c r="AA78" s="296"/>
      <c r="AB78" s="296"/>
      <c r="AC78" s="299"/>
      <c r="AD78" s="300"/>
      <c r="AE78" s="301"/>
      <c r="AF78" s="299"/>
      <c r="AG78" s="300"/>
      <c r="AH78" s="301"/>
      <c r="AI78" s="299"/>
      <c r="AJ78" s="300"/>
      <c r="AK78" s="302"/>
      <c r="AL78" s="299"/>
      <c r="AM78" s="300"/>
      <c r="AN78" s="301"/>
      <c r="AO78" s="298"/>
      <c r="AP78" s="288"/>
      <c r="AQ78" s="485"/>
      <c r="AR78" s="490"/>
      <c r="AS78" s="422"/>
    </row>
    <row r="79" spans="1:45" s="190" customFormat="1" ht="16.8" x14ac:dyDescent="0.3">
      <c r="A79" s="264"/>
      <c r="B79" s="265"/>
      <c r="C79" s="265"/>
      <c r="D79" s="266"/>
      <c r="E79" s="267"/>
      <c r="F79" s="270"/>
      <c r="G79" s="371"/>
      <c r="H79" s="269"/>
      <c r="I79" s="271"/>
      <c r="J79" s="271"/>
      <c r="K79" s="271"/>
      <c r="L79" s="269"/>
      <c r="M79" s="269"/>
      <c r="N79" s="269"/>
      <c r="O79" s="267"/>
      <c r="P79" s="325">
        <f t="shared" si="1"/>
        <v>0</v>
      </c>
      <c r="Q79" s="326">
        <f t="shared" si="11"/>
        <v>0</v>
      </c>
      <c r="R79" s="336">
        <f t="shared" si="12"/>
        <v>0</v>
      </c>
      <c r="S79" s="336">
        <f t="shared" si="13"/>
        <v>0</v>
      </c>
      <c r="T79" s="336">
        <f t="shared" si="14"/>
        <v>0</v>
      </c>
      <c r="U79" s="337">
        <f t="shared" si="15"/>
        <v>0</v>
      </c>
      <c r="V79" s="338">
        <f t="shared" si="10"/>
        <v>0</v>
      </c>
      <c r="W79" s="295"/>
      <c r="X79" s="296"/>
      <c r="Y79" s="292"/>
      <c r="Z79" s="297"/>
      <c r="AA79" s="296"/>
      <c r="AB79" s="296"/>
      <c r="AC79" s="299"/>
      <c r="AD79" s="300"/>
      <c r="AE79" s="301"/>
      <c r="AF79" s="299"/>
      <c r="AG79" s="300"/>
      <c r="AH79" s="301"/>
      <c r="AI79" s="299"/>
      <c r="AJ79" s="300"/>
      <c r="AK79" s="302"/>
      <c r="AL79" s="299"/>
      <c r="AM79" s="300"/>
      <c r="AN79" s="301"/>
      <c r="AO79" s="298"/>
      <c r="AP79" s="288"/>
      <c r="AQ79" s="485"/>
      <c r="AR79" s="490"/>
      <c r="AS79" s="422"/>
    </row>
    <row r="80" spans="1:45" s="190" customFormat="1" ht="16.8" x14ac:dyDescent="0.3">
      <c r="A80" s="264"/>
      <c r="B80" s="265"/>
      <c r="C80" s="265"/>
      <c r="D80" s="266"/>
      <c r="E80" s="267"/>
      <c r="F80" s="270"/>
      <c r="G80" s="371"/>
      <c r="H80" s="269"/>
      <c r="I80" s="271"/>
      <c r="J80" s="271"/>
      <c r="K80" s="271"/>
      <c r="L80" s="269"/>
      <c r="M80" s="269"/>
      <c r="N80" s="269"/>
      <c r="O80" s="267"/>
      <c r="P80" s="325">
        <f t="shared" si="1"/>
        <v>0</v>
      </c>
      <c r="Q80" s="326">
        <f t="shared" si="11"/>
        <v>0</v>
      </c>
      <c r="R80" s="336">
        <f t="shared" si="12"/>
        <v>0</v>
      </c>
      <c r="S80" s="336">
        <f t="shared" si="13"/>
        <v>0</v>
      </c>
      <c r="T80" s="336">
        <f t="shared" si="14"/>
        <v>0</v>
      </c>
      <c r="U80" s="337">
        <f t="shared" si="15"/>
        <v>0</v>
      </c>
      <c r="V80" s="338">
        <f t="shared" si="10"/>
        <v>0</v>
      </c>
      <c r="W80" s="295"/>
      <c r="X80" s="296"/>
      <c r="Y80" s="292"/>
      <c r="Z80" s="297"/>
      <c r="AA80" s="296"/>
      <c r="AB80" s="296"/>
      <c r="AC80" s="299"/>
      <c r="AD80" s="300"/>
      <c r="AE80" s="301"/>
      <c r="AF80" s="299"/>
      <c r="AG80" s="300"/>
      <c r="AH80" s="301"/>
      <c r="AI80" s="299"/>
      <c r="AJ80" s="300"/>
      <c r="AK80" s="302"/>
      <c r="AL80" s="299"/>
      <c r="AM80" s="300"/>
      <c r="AN80" s="301"/>
      <c r="AO80" s="298"/>
      <c r="AP80" s="288"/>
      <c r="AQ80" s="485"/>
      <c r="AR80" s="490"/>
      <c r="AS80" s="422"/>
    </row>
    <row r="81" spans="1:45" s="190" customFormat="1" ht="16.8" x14ac:dyDescent="0.3">
      <c r="A81" s="264"/>
      <c r="B81" s="265"/>
      <c r="C81" s="265"/>
      <c r="D81" s="266"/>
      <c r="E81" s="267"/>
      <c r="F81" s="270"/>
      <c r="G81" s="371"/>
      <c r="H81" s="269"/>
      <c r="I81" s="271"/>
      <c r="J81" s="271"/>
      <c r="K81" s="271"/>
      <c r="L81" s="269"/>
      <c r="M81" s="269"/>
      <c r="N81" s="269"/>
      <c r="O81" s="267"/>
      <c r="P81" s="325">
        <f t="shared" si="1"/>
        <v>0</v>
      </c>
      <c r="Q81" s="326">
        <f t="shared" si="11"/>
        <v>0</v>
      </c>
      <c r="R81" s="336">
        <f t="shared" si="12"/>
        <v>0</v>
      </c>
      <c r="S81" s="336">
        <f t="shared" si="13"/>
        <v>0</v>
      </c>
      <c r="T81" s="336">
        <f t="shared" si="14"/>
        <v>0</v>
      </c>
      <c r="U81" s="337">
        <f t="shared" si="15"/>
        <v>0</v>
      </c>
      <c r="V81" s="338">
        <f t="shared" si="10"/>
        <v>0</v>
      </c>
      <c r="W81" s="295"/>
      <c r="X81" s="296"/>
      <c r="Y81" s="292"/>
      <c r="Z81" s="297"/>
      <c r="AA81" s="296"/>
      <c r="AB81" s="296"/>
      <c r="AC81" s="299"/>
      <c r="AD81" s="300"/>
      <c r="AE81" s="301"/>
      <c r="AF81" s="299"/>
      <c r="AG81" s="300"/>
      <c r="AH81" s="301"/>
      <c r="AI81" s="299"/>
      <c r="AJ81" s="300"/>
      <c r="AK81" s="302"/>
      <c r="AL81" s="299"/>
      <c r="AM81" s="300"/>
      <c r="AN81" s="301"/>
      <c r="AO81" s="298"/>
      <c r="AP81" s="288"/>
      <c r="AQ81" s="485"/>
      <c r="AR81" s="490"/>
      <c r="AS81" s="422"/>
    </row>
    <row r="82" spans="1:45" s="190" customFormat="1" ht="16.8" x14ac:dyDescent="0.3">
      <c r="A82" s="264"/>
      <c r="B82" s="265"/>
      <c r="C82" s="265"/>
      <c r="D82" s="266"/>
      <c r="E82" s="267"/>
      <c r="F82" s="270"/>
      <c r="G82" s="371"/>
      <c r="H82" s="269"/>
      <c r="I82" s="271"/>
      <c r="J82" s="271"/>
      <c r="K82" s="271"/>
      <c r="L82" s="269"/>
      <c r="M82" s="269"/>
      <c r="N82" s="269"/>
      <c r="O82" s="267"/>
      <c r="P82" s="325">
        <f t="shared" si="1"/>
        <v>0</v>
      </c>
      <c r="Q82" s="326">
        <f t="shared" si="11"/>
        <v>0</v>
      </c>
      <c r="R82" s="336">
        <f t="shared" si="12"/>
        <v>0</v>
      </c>
      <c r="S82" s="336">
        <f t="shared" si="13"/>
        <v>0</v>
      </c>
      <c r="T82" s="336">
        <f t="shared" si="14"/>
        <v>0</v>
      </c>
      <c r="U82" s="337">
        <f t="shared" si="15"/>
        <v>0</v>
      </c>
      <c r="V82" s="338">
        <f t="shared" si="10"/>
        <v>0</v>
      </c>
      <c r="W82" s="295"/>
      <c r="X82" s="296"/>
      <c r="Y82" s="292"/>
      <c r="Z82" s="297"/>
      <c r="AA82" s="296"/>
      <c r="AB82" s="296"/>
      <c r="AC82" s="299"/>
      <c r="AD82" s="300"/>
      <c r="AE82" s="301"/>
      <c r="AF82" s="299"/>
      <c r="AG82" s="300"/>
      <c r="AH82" s="301"/>
      <c r="AI82" s="299"/>
      <c r="AJ82" s="300"/>
      <c r="AK82" s="302"/>
      <c r="AL82" s="299"/>
      <c r="AM82" s="300"/>
      <c r="AN82" s="301"/>
      <c r="AO82" s="298"/>
      <c r="AP82" s="288"/>
      <c r="AQ82" s="485"/>
      <c r="AR82" s="490"/>
      <c r="AS82" s="422"/>
    </row>
    <row r="83" spans="1:45" s="190" customFormat="1" ht="16.8" x14ac:dyDescent="0.3">
      <c r="A83" s="264"/>
      <c r="B83" s="265"/>
      <c r="C83" s="265"/>
      <c r="D83" s="266"/>
      <c r="E83" s="267"/>
      <c r="F83" s="270"/>
      <c r="G83" s="371"/>
      <c r="H83" s="269"/>
      <c r="I83" s="271"/>
      <c r="J83" s="271"/>
      <c r="K83" s="271"/>
      <c r="L83" s="269"/>
      <c r="M83" s="269"/>
      <c r="N83" s="269"/>
      <c r="O83" s="267"/>
      <c r="P83" s="325">
        <f t="shared" si="1"/>
        <v>0</v>
      </c>
      <c r="Q83" s="326">
        <f t="shared" si="11"/>
        <v>0</v>
      </c>
      <c r="R83" s="336">
        <f t="shared" si="12"/>
        <v>0</v>
      </c>
      <c r="S83" s="336">
        <f t="shared" si="13"/>
        <v>0</v>
      </c>
      <c r="T83" s="336">
        <f t="shared" si="14"/>
        <v>0</v>
      </c>
      <c r="U83" s="337">
        <f t="shared" si="15"/>
        <v>0</v>
      </c>
      <c r="V83" s="338">
        <f t="shared" si="10"/>
        <v>0</v>
      </c>
      <c r="W83" s="295"/>
      <c r="X83" s="296"/>
      <c r="Y83" s="292"/>
      <c r="Z83" s="297"/>
      <c r="AA83" s="296"/>
      <c r="AB83" s="296"/>
      <c r="AC83" s="299"/>
      <c r="AD83" s="300"/>
      <c r="AE83" s="301"/>
      <c r="AF83" s="299"/>
      <c r="AG83" s="300"/>
      <c r="AH83" s="301"/>
      <c r="AI83" s="299"/>
      <c r="AJ83" s="300"/>
      <c r="AK83" s="302"/>
      <c r="AL83" s="299"/>
      <c r="AM83" s="300"/>
      <c r="AN83" s="301"/>
      <c r="AO83" s="298"/>
      <c r="AP83" s="288"/>
      <c r="AQ83" s="485"/>
      <c r="AR83" s="490"/>
      <c r="AS83" s="422"/>
    </row>
    <row r="84" spans="1:45" s="190" customFormat="1" ht="16.8" x14ac:dyDescent="0.3">
      <c r="A84" s="264"/>
      <c r="B84" s="265"/>
      <c r="C84" s="265"/>
      <c r="D84" s="266"/>
      <c r="E84" s="267"/>
      <c r="F84" s="270"/>
      <c r="G84" s="371"/>
      <c r="H84" s="269"/>
      <c r="I84" s="271"/>
      <c r="J84" s="271"/>
      <c r="K84" s="271"/>
      <c r="L84" s="269"/>
      <c r="M84" s="269"/>
      <c r="N84" s="269"/>
      <c r="O84" s="267"/>
      <c r="P84" s="325">
        <f t="shared" si="1"/>
        <v>0</v>
      </c>
      <c r="Q84" s="326">
        <f t="shared" si="11"/>
        <v>0</v>
      </c>
      <c r="R84" s="336">
        <f t="shared" si="12"/>
        <v>0</v>
      </c>
      <c r="S84" s="336">
        <f t="shared" si="13"/>
        <v>0</v>
      </c>
      <c r="T84" s="336">
        <f t="shared" si="14"/>
        <v>0</v>
      </c>
      <c r="U84" s="337">
        <f t="shared" si="15"/>
        <v>0</v>
      </c>
      <c r="V84" s="338">
        <f t="shared" si="10"/>
        <v>0</v>
      </c>
      <c r="W84" s="295"/>
      <c r="X84" s="296"/>
      <c r="Y84" s="292"/>
      <c r="Z84" s="297"/>
      <c r="AA84" s="296"/>
      <c r="AB84" s="296"/>
      <c r="AC84" s="299"/>
      <c r="AD84" s="300"/>
      <c r="AE84" s="301"/>
      <c r="AF84" s="299"/>
      <c r="AG84" s="300"/>
      <c r="AH84" s="301"/>
      <c r="AI84" s="299"/>
      <c r="AJ84" s="300"/>
      <c r="AK84" s="302"/>
      <c r="AL84" s="299"/>
      <c r="AM84" s="300"/>
      <c r="AN84" s="301"/>
      <c r="AO84" s="298"/>
      <c r="AP84" s="288"/>
      <c r="AQ84" s="485"/>
      <c r="AR84" s="490"/>
      <c r="AS84" s="422"/>
    </row>
    <row r="85" spans="1:45" s="190" customFormat="1" ht="16.8" x14ac:dyDescent="0.3">
      <c r="A85" s="264"/>
      <c r="B85" s="265"/>
      <c r="C85" s="265"/>
      <c r="D85" s="266"/>
      <c r="E85" s="267"/>
      <c r="F85" s="270"/>
      <c r="G85" s="371"/>
      <c r="H85" s="269"/>
      <c r="I85" s="271"/>
      <c r="J85" s="271"/>
      <c r="K85" s="271"/>
      <c r="L85" s="269"/>
      <c r="M85" s="269"/>
      <c r="N85" s="269"/>
      <c r="O85" s="267"/>
      <c r="P85" s="325">
        <f t="shared" si="1"/>
        <v>0</v>
      </c>
      <c r="Q85" s="326">
        <f t="shared" si="11"/>
        <v>0</v>
      </c>
      <c r="R85" s="336">
        <f t="shared" si="12"/>
        <v>0</v>
      </c>
      <c r="S85" s="336">
        <f t="shared" si="13"/>
        <v>0</v>
      </c>
      <c r="T85" s="336">
        <f t="shared" si="14"/>
        <v>0</v>
      </c>
      <c r="U85" s="337">
        <f t="shared" si="15"/>
        <v>0</v>
      </c>
      <c r="V85" s="338">
        <f t="shared" si="10"/>
        <v>0</v>
      </c>
      <c r="W85" s="295"/>
      <c r="X85" s="296"/>
      <c r="Y85" s="292"/>
      <c r="Z85" s="297"/>
      <c r="AA85" s="296"/>
      <c r="AB85" s="296"/>
      <c r="AC85" s="299"/>
      <c r="AD85" s="300"/>
      <c r="AE85" s="301"/>
      <c r="AF85" s="299"/>
      <c r="AG85" s="300"/>
      <c r="AH85" s="301"/>
      <c r="AI85" s="299"/>
      <c r="AJ85" s="300"/>
      <c r="AK85" s="302"/>
      <c r="AL85" s="299"/>
      <c r="AM85" s="300"/>
      <c r="AN85" s="301"/>
      <c r="AO85" s="298"/>
      <c r="AP85" s="288"/>
      <c r="AQ85" s="485"/>
      <c r="AR85" s="490"/>
      <c r="AS85" s="422"/>
    </row>
    <row r="86" spans="1:45" s="190" customFormat="1" ht="16.8" x14ac:dyDescent="0.3">
      <c r="A86" s="264"/>
      <c r="B86" s="265"/>
      <c r="C86" s="265"/>
      <c r="D86" s="266"/>
      <c r="E86" s="267"/>
      <c r="F86" s="270"/>
      <c r="G86" s="371"/>
      <c r="H86" s="269"/>
      <c r="I86" s="271"/>
      <c r="J86" s="271"/>
      <c r="K86" s="271"/>
      <c r="L86" s="269"/>
      <c r="M86" s="269"/>
      <c r="N86" s="269"/>
      <c r="O86" s="267"/>
      <c r="P86" s="325">
        <f t="shared" si="1"/>
        <v>0</v>
      </c>
      <c r="Q86" s="326">
        <f t="shared" si="11"/>
        <v>0</v>
      </c>
      <c r="R86" s="336">
        <f t="shared" si="12"/>
        <v>0</v>
      </c>
      <c r="S86" s="336">
        <f t="shared" si="13"/>
        <v>0</v>
      </c>
      <c r="T86" s="336">
        <f t="shared" si="14"/>
        <v>0</v>
      </c>
      <c r="U86" s="337">
        <f t="shared" si="15"/>
        <v>0</v>
      </c>
      <c r="V86" s="338">
        <f t="shared" si="10"/>
        <v>0</v>
      </c>
      <c r="W86" s="295"/>
      <c r="X86" s="296"/>
      <c r="Y86" s="292"/>
      <c r="Z86" s="297"/>
      <c r="AA86" s="296"/>
      <c r="AB86" s="296"/>
      <c r="AC86" s="299"/>
      <c r="AD86" s="300"/>
      <c r="AE86" s="301"/>
      <c r="AF86" s="299"/>
      <c r="AG86" s="300"/>
      <c r="AH86" s="301"/>
      <c r="AI86" s="299"/>
      <c r="AJ86" s="300"/>
      <c r="AK86" s="302"/>
      <c r="AL86" s="299"/>
      <c r="AM86" s="300"/>
      <c r="AN86" s="301"/>
      <c r="AO86" s="298"/>
      <c r="AP86" s="288"/>
      <c r="AQ86" s="485"/>
      <c r="AR86" s="490"/>
      <c r="AS86" s="422"/>
    </row>
    <row r="87" spans="1:45" s="190" customFormat="1" ht="16.8" x14ac:dyDescent="0.3">
      <c r="A87" s="264"/>
      <c r="B87" s="265"/>
      <c r="C87" s="265"/>
      <c r="D87" s="266"/>
      <c r="E87" s="267"/>
      <c r="F87" s="270"/>
      <c r="G87" s="371"/>
      <c r="H87" s="269"/>
      <c r="I87" s="271"/>
      <c r="J87" s="271"/>
      <c r="K87" s="271"/>
      <c r="L87" s="269"/>
      <c r="M87" s="269"/>
      <c r="N87" s="269"/>
      <c r="O87" s="267"/>
      <c r="P87" s="325">
        <f t="shared" si="1"/>
        <v>0</v>
      </c>
      <c r="Q87" s="326">
        <f t="shared" si="11"/>
        <v>0</v>
      </c>
      <c r="R87" s="336">
        <f t="shared" si="12"/>
        <v>0</v>
      </c>
      <c r="S87" s="336">
        <f t="shared" si="13"/>
        <v>0</v>
      </c>
      <c r="T87" s="336">
        <f t="shared" si="14"/>
        <v>0</v>
      </c>
      <c r="U87" s="337">
        <f t="shared" si="15"/>
        <v>0</v>
      </c>
      <c r="V87" s="338">
        <f t="shared" si="10"/>
        <v>0</v>
      </c>
      <c r="W87" s="295"/>
      <c r="X87" s="296"/>
      <c r="Y87" s="292"/>
      <c r="Z87" s="297"/>
      <c r="AA87" s="296"/>
      <c r="AB87" s="296"/>
      <c r="AC87" s="299"/>
      <c r="AD87" s="300"/>
      <c r="AE87" s="301"/>
      <c r="AF87" s="299"/>
      <c r="AG87" s="300"/>
      <c r="AH87" s="301"/>
      <c r="AI87" s="299"/>
      <c r="AJ87" s="300"/>
      <c r="AK87" s="302"/>
      <c r="AL87" s="299"/>
      <c r="AM87" s="300"/>
      <c r="AN87" s="301"/>
      <c r="AO87" s="298"/>
      <c r="AP87" s="288"/>
      <c r="AQ87" s="485"/>
      <c r="AR87" s="490"/>
      <c r="AS87" s="422"/>
    </row>
    <row r="88" spans="1:45" s="190" customFormat="1" ht="16.8" x14ac:dyDescent="0.3">
      <c r="A88" s="264"/>
      <c r="B88" s="265"/>
      <c r="C88" s="265"/>
      <c r="D88" s="266"/>
      <c r="E88" s="267"/>
      <c r="F88" s="270"/>
      <c r="G88" s="371"/>
      <c r="H88" s="269"/>
      <c r="I88" s="271"/>
      <c r="J88" s="271"/>
      <c r="K88" s="271"/>
      <c r="L88" s="269"/>
      <c r="M88" s="269"/>
      <c r="N88" s="269"/>
      <c r="O88" s="267"/>
      <c r="P88" s="325">
        <f t="shared" si="1"/>
        <v>0</v>
      </c>
      <c r="Q88" s="326">
        <f t="shared" si="11"/>
        <v>0</v>
      </c>
      <c r="R88" s="336">
        <f t="shared" si="12"/>
        <v>0</v>
      </c>
      <c r="S88" s="336">
        <f t="shared" si="13"/>
        <v>0</v>
      </c>
      <c r="T88" s="336">
        <f t="shared" si="14"/>
        <v>0</v>
      </c>
      <c r="U88" s="337">
        <f t="shared" si="15"/>
        <v>0</v>
      </c>
      <c r="V88" s="338">
        <f t="shared" si="10"/>
        <v>0</v>
      </c>
      <c r="W88" s="295"/>
      <c r="X88" s="296"/>
      <c r="Y88" s="292"/>
      <c r="Z88" s="297"/>
      <c r="AA88" s="296"/>
      <c r="AB88" s="296"/>
      <c r="AC88" s="299"/>
      <c r="AD88" s="300"/>
      <c r="AE88" s="301"/>
      <c r="AF88" s="299"/>
      <c r="AG88" s="300"/>
      <c r="AH88" s="301"/>
      <c r="AI88" s="299"/>
      <c r="AJ88" s="300"/>
      <c r="AK88" s="302"/>
      <c r="AL88" s="299"/>
      <c r="AM88" s="300"/>
      <c r="AN88" s="301"/>
      <c r="AO88" s="298"/>
      <c r="AP88" s="288"/>
      <c r="AQ88" s="485"/>
      <c r="AR88" s="490"/>
      <c r="AS88" s="422"/>
    </row>
    <row r="89" spans="1:45" s="190" customFormat="1" ht="16.8" x14ac:dyDescent="0.3">
      <c r="A89" s="264"/>
      <c r="B89" s="265"/>
      <c r="C89" s="265"/>
      <c r="D89" s="266"/>
      <c r="E89" s="267"/>
      <c r="F89" s="270"/>
      <c r="G89" s="371"/>
      <c r="H89" s="269"/>
      <c r="I89" s="271"/>
      <c r="J89" s="271"/>
      <c r="K89" s="271"/>
      <c r="L89" s="269"/>
      <c r="M89" s="269"/>
      <c r="N89" s="269"/>
      <c r="O89" s="267"/>
      <c r="P89" s="325">
        <f t="shared" si="1"/>
        <v>0</v>
      </c>
      <c r="Q89" s="326">
        <f t="shared" si="11"/>
        <v>0</v>
      </c>
      <c r="R89" s="336">
        <f t="shared" si="12"/>
        <v>0</v>
      </c>
      <c r="S89" s="336">
        <f t="shared" si="13"/>
        <v>0</v>
      </c>
      <c r="T89" s="336">
        <f t="shared" si="14"/>
        <v>0</v>
      </c>
      <c r="U89" s="337">
        <f t="shared" si="15"/>
        <v>0</v>
      </c>
      <c r="V89" s="338">
        <f t="shared" si="10"/>
        <v>0</v>
      </c>
      <c r="W89" s="295"/>
      <c r="X89" s="296"/>
      <c r="Y89" s="292"/>
      <c r="Z89" s="297"/>
      <c r="AA89" s="296"/>
      <c r="AB89" s="296"/>
      <c r="AC89" s="299"/>
      <c r="AD89" s="300"/>
      <c r="AE89" s="301"/>
      <c r="AF89" s="299"/>
      <c r="AG89" s="300"/>
      <c r="AH89" s="301"/>
      <c r="AI89" s="299"/>
      <c r="AJ89" s="300"/>
      <c r="AK89" s="302"/>
      <c r="AL89" s="299"/>
      <c r="AM89" s="300"/>
      <c r="AN89" s="301"/>
      <c r="AO89" s="298"/>
      <c r="AP89" s="288"/>
      <c r="AQ89" s="485"/>
      <c r="AR89" s="490"/>
      <c r="AS89" s="422"/>
    </row>
    <row r="90" spans="1:45" s="240" customFormat="1" ht="16.8" x14ac:dyDescent="0.3">
      <c r="A90" s="272"/>
      <c r="B90" s="265"/>
      <c r="C90" s="265"/>
      <c r="D90" s="273"/>
      <c r="E90" s="273"/>
      <c r="F90" s="273"/>
      <c r="G90" s="372"/>
      <c r="H90" s="273"/>
      <c r="I90" s="273"/>
      <c r="J90" s="268"/>
      <c r="K90" s="273"/>
      <c r="L90" s="273"/>
      <c r="M90" s="273"/>
      <c r="N90" s="273"/>
      <c r="O90" s="267"/>
      <c r="P90" s="325">
        <f t="shared" si="1"/>
        <v>0</v>
      </c>
      <c r="Q90" s="326">
        <f t="shared" si="11"/>
        <v>0</v>
      </c>
      <c r="R90" s="336">
        <f t="shared" si="12"/>
        <v>0</v>
      </c>
      <c r="S90" s="336">
        <f t="shared" si="13"/>
        <v>0</v>
      </c>
      <c r="T90" s="336">
        <f t="shared" si="14"/>
        <v>0</v>
      </c>
      <c r="U90" s="337">
        <f t="shared" si="15"/>
        <v>0</v>
      </c>
      <c r="V90" s="338">
        <f t="shared" si="10"/>
        <v>0</v>
      </c>
      <c r="W90" s="303"/>
      <c r="X90" s="304"/>
      <c r="Y90" s="305"/>
      <c r="Z90" s="306"/>
      <c r="AA90" s="304"/>
      <c r="AB90" s="304"/>
      <c r="AC90" s="307"/>
      <c r="AD90" s="308"/>
      <c r="AE90" s="309"/>
      <c r="AF90" s="307"/>
      <c r="AG90" s="308"/>
      <c r="AH90" s="309"/>
      <c r="AI90" s="307"/>
      <c r="AJ90" s="308"/>
      <c r="AK90" s="310"/>
      <c r="AL90" s="307"/>
      <c r="AM90" s="308"/>
      <c r="AN90" s="309"/>
      <c r="AO90" s="311"/>
      <c r="AP90" s="312"/>
      <c r="AQ90" s="288"/>
      <c r="AR90" s="491"/>
      <c r="AS90" s="494"/>
    </row>
    <row r="91" spans="1:45" s="190" customFormat="1" ht="16.8" x14ac:dyDescent="0.3">
      <c r="A91" s="264"/>
      <c r="B91" s="265"/>
      <c r="C91" s="265"/>
      <c r="D91" s="266"/>
      <c r="E91" s="267"/>
      <c r="F91" s="270"/>
      <c r="G91" s="270"/>
      <c r="H91" s="269"/>
      <c r="I91" s="271"/>
      <c r="J91" s="274"/>
      <c r="K91" s="271"/>
      <c r="L91" s="269"/>
      <c r="M91" s="269"/>
      <c r="N91" s="269"/>
      <c r="O91" s="267"/>
      <c r="P91" s="325">
        <f t="shared" si="1"/>
        <v>0</v>
      </c>
      <c r="Q91" s="326">
        <f t="shared" si="11"/>
        <v>0</v>
      </c>
      <c r="R91" s="336">
        <f t="shared" si="12"/>
        <v>0</v>
      </c>
      <c r="S91" s="336">
        <f t="shared" si="13"/>
        <v>0</v>
      </c>
      <c r="T91" s="336">
        <f t="shared" si="14"/>
        <v>0</v>
      </c>
      <c r="U91" s="337">
        <f t="shared" si="15"/>
        <v>0</v>
      </c>
      <c r="V91" s="338">
        <f t="shared" si="10"/>
        <v>0</v>
      </c>
      <c r="W91" s="295"/>
      <c r="X91" s="296"/>
      <c r="Y91" s="292"/>
      <c r="Z91" s="297"/>
      <c r="AA91" s="296"/>
      <c r="AB91" s="296"/>
      <c r="AC91" s="299"/>
      <c r="AD91" s="300"/>
      <c r="AE91" s="301"/>
      <c r="AF91" s="299"/>
      <c r="AG91" s="300"/>
      <c r="AH91" s="301"/>
      <c r="AI91" s="299"/>
      <c r="AJ91" s="300"/>
      <c r="AK91" s="302"/>
      <c r="AL91" s="299"/>
      <c r="AM91" s="300"/>
      <c r="AN91" s="301"/>
      <c r="AO91" s="298"/>
      <c r="AP91" s="288"/>
      <c r="AQ91" s="485"/>
      <c r="AR91" s="490"/>
      <c r="AS91" s="422"/>
    </row>
    <row r="92" spans="1:45" s="190" customFormat="1" ht="16.8" x14ac:dyDescent="0.3">
      <c r="A92" s="264"/>
      <c r="B92" s="265"/>
      <c r="C92" s="265"/>
      <c r="D92" s="266"/>
      <c r="E92" s="267"/>
      <c r="F92" s="270"/>
      <c r="G92" s="270"/>
      <c r="H92" s="269"/>
      <c r="I92" s="271"/>
      <c r="J92" s="274"/>
      <c r="K92" s="271"/>
      <c r="L92" s="269"/>
      <c r="M92" s="269"/>
      <c r="N92" s="269"/>
      <c r="O92" s="267"/>
      <c r="P92" s="325">
        <f t="shared" si="1"/>
        <v>0</v>
      </c>
      <c r="Q92" s="326">
        <f t="shared" si="11"/>
        <v>0</v>
      </c>
      <c r="R92" s="336">
        <f t="shared" si="12"/>
        <v>0</v>
      </c>
      <c r="S92" s="336">
        <f t="shared" si="13"/>
        <v>0</v>
      </c>
      <c r="T92" s="336">
        <f t="shared" si="14"/>
        <v>0</v>
      </c>
      <c r="U92" s="337">
        <f t="shared" si="15"/>
        <v>0</v>
      </c>
      <c r="V92" s="338">
        <f t="shared" si="10"/>
        <v>0</v>
      </c>
      <c r="W92" s="295"/>
      <c r="X92" s="296"/>
      <c r="Y92" s="292"/>
      <c r="Z92" s="297"/>
      <c r="AA92" s="296"/>
      <c r="AB92" s="296"/>
      <c r="AC92" s="299"/>
      <c r="AD92" s="300"/>
      <c r="AE92" s="301"/>
      <c r="AF92" s="299"/>
      <c r="AG92" s="300"/>
      <c r="AH92" s="301"/>
      <c r="AI92" s="299"/>
      <c r="AJ92" s="300"/>
      <c r="AK92" s="302"/>
      <c r="AL92" s="299"/>
      <c r="AM92" s="300"/>
      <c r="AN92" s="301"/>
      <c r="AO92" s="298"/>
      <c r="AP92" s="288"/>
      <c r="AQ92" s="485"/>
      <c r="AR92" s="490"/>
      <c r="AS92" s="422"/>
    </row>
    <row r="93" spans="1:45" s="190" customFormat="1" ht="17.399999999999999" thickBot="1" x14ac:dyDescent="0.35">
      <c r="A93" s="269"/>
      <c r="B93" s="275"/>
      <c r="C93" s="275"/>
      <c r="D93" s="276"/>
      <c r="E93" s="277"/>
      <c r="F93" s="270"/>
      <c r="G93" s="372"/>
      <c r="H93" s="278"/>
      <c r="I93" s="279"/>
      <c r="J93" s="280"/>
      <c r="K93" s="279"/>
      <c r="L93" s="278"/>
      <c r="M93" s="278"/>
      <c r="N93" s="278"/>
      <c r="O93" s="277"/>
      <c r="P93" s="325">
        <f t="shared" si="1"/>
        <v>0</v>
      </c>
      <c r="Q93" s="326">
        <f t="shared" si="11"/>
        <v>0</v>
      </c>
      <c r="R93" s="336">
        <f t="shared" si="12"/>
        <v>0</v>
      </c>
      <c r="S93" s="336">
        <f t="shared" si="13"/>
        <v>0</v>
      </c>
      <c r="T93" s="336">
        <f t="shared" si="14"/>
        <v>0</v>
      </c>
      <c r="U93" s="337">
        <f t="shared" si="15"/>
        <v>0</v>
      </c>
      <c r="V93" s="338">
        <f t="shared" si="10"/>
        <v>0</v>
      </c>
      <c r="W93" s="313"/>
      <c r="X93" s="314"/>
      <c r="Y93" s="315"/>
      <c r="Z93" s="316"/>
      <c r="AA93" s="314"/>
      <c r="AB93" s="314"/>
      <c r="AC93" s="317"/>
      <c r="AD93" s="318"/>
      <c r="AE93" s="319"/>
      <c r="AF93" s="317"/>
      <c r="AG93" s="318"/>
      <c r="AH93" s="319"/>
      <c r="AI93" s="317"/>
      <c r="AJ93" s="318"/>
      <c r="AK93" s="318"/>
      <c r="AL93" s="299"/>
      <c r="AM93" s="300"/>
      <c r="AN93" s="301"/>
      <c r="AO93" s="320"/>
      <c r="AP93" s="321"/>
      <c r="AQ93" s="486"/>
      <c r="AR93" s="490"/>
      <c r="AS93" s="422"/>
    </row>
    <row r="94" spans="1:45" s="190" customFormat="1" ht="15.6" customHeight="1" thickBot="1" x14ac:dyDescent="0.35">
      <c r="A94" s="37"/>
      <c r="B94" s="29"/>
      <c r="C94" s="38"/>
      <c r="D94" s="38"/>
      <c r="E94" s="38"/>
      <c r="F94" s="38"/>
      <c r="G94" s="38"/>
      <c r="H94" s="38"/>
      <c r="I94" s="38"/>
      <c r="J94" s="29"/>
      <c r="K94" s="38"/>
      <c r="L94" s="38"/>
      <c r="M94" s="38"/>
      <c r="N94" s="38"/>
      <c r="O94" s="38"/>
      <c r="P94" s="259">
        <f t="shared" si="1"/>
        <v>1994861</v>
      </c>
      <c r="Q94" s="241">
        <f t="shared" si="11"/>
        <v>164933</v>
      </c>
      <c r="R94" s="242">
        <f t="shared" si="12"/>
        <v>550028</v>
      </c>
      <c r="S94" s="242">
        <f t="shared" si="13"/>
        <v>1279900</v>
      </c>
      <c r="T94" s="242">
        <f t="shared" si="14"/>
        <v>0</v>
      </c>
      <c r="U94" s="243">
        <f t="shared" si="15"/>
        <v>0</v>
      </c>
      <c r="V94" s="243">
        <f t="shared" si="10"/>
        <v>0</v>
      </c>
      <c r="W94" s="500">
        <f>SUM(W35:W93)</f>
        <v>0</v>
      </c>
      <c r="X94" s="501">
        <f t="shared" ref="X94:AE94" si="16">SUM(X35:X93)</f>
        <v>152647</v>
      </c>
      <c r="Y94" s="502">
        <f t="shared" si="16"/>
        <v>12286</v>
      </c>
      <c r="Z94" s="500">
        <f t="shared" si="16"/>
        <v>100000</v>
      </c>
      <c r="AA94" s="501">
        <f t="shared" si="16"/>
        <v>229528</v>
      </c>
      <c r="AB94" s="502">
        <f t="shared" si="16"/>
        <v>220500</v>
      </c>
      <c r="AC94" s="500">
        <f t="shared" si="16"/>
        <v>565500</v>
      </c>
      <c r="AD94" s="501">
        <f t="shared" si="16"/>
        <v>337400</v>
      </c>
      <c r="AE94" s="502">
        <f t="shared" si="16"/>
        <v>377000</v>
      </c>
      <c r="AF94" s="244"/>
      <c r="AG94" s="31"/>
      <c r="AH94" s="32"/>
      <c r="AI94" s="33"/>
      <c r="AJ94" s="31"/>
      <c r="AK94" s="31"/>
      <c r="AL94" s="33"/>
      <c r="AM94" s="244"/>
      <c r="AN94" s="245"/>
      <c r="AO94" s="246"/>
      <c r="AP94" s="247"/>
      <c r="AQ94" s="247"/>
      <c r="AR94" s="246"/>
      <c r="AS94" s="247"/>
    </row>
    <row r="95" spans="1:45" ht="15" thickBot="1" x14ac:dyDescent="0.35">
      <c r="J95" s="1"/>
      <c r="W95" s="495">
        <f t="shared" ref="W95:AE95" si="17">SUM(W97+W100+W103+W106+W112+W115+W118+W121+W127+W130+W133+W136)</f>
        <v>0</v>
      </c>
      <c r="X95" s="496">
        <f t="shared" si="17"/>
        <v>152647</v>
      </c>
      <c r="Y95" s="497">
        <f t="shared" si="17"/>
        <v>12286</v>
      </c>
      <c r="Z95" s="495">
        <f t="shared" si="17"/>
        <v>100000</v>
      </c>
      <c r="AA95" s="496">
        <f t="shared" si="17"/>
        <v>229528</v>
      </c>
      <c r="AB95" s="497">
        <f t="shared" si="17"/>
        <v>220500</v>
      </c>
      <c r="AC95" s="495">
        <f t="shared" si="17"/>
        <v>565500</v>
      </c>
      <c r="AD95" s="496">
        <f t="shared" si="17"/>
        <v>337400</v>
      </c>
      <c r="AE95" s="497">
        <f t="shared" si="17"/>
        <v>377000</v>
      </c>
    </row>
    <row r="96" spans="1:45" ht="15" thickBot="1" x14ac:dyDescent="0.35">
      <c r="F96" s="250"/>
      <c r="J96" s="1"/>
      <c r="T96" s="250" t="s">
        <v>103</v>
      </c>
    </row>
    <row r="97" spans="5:42" x14ac:dyDescent="0.3">
      <c r="E97" s="1" t="s">
        <v>96</v>
      </c>
      <c r="F97" s="238" t="s">
        <v>150</v>
      </c>
      <c r="G97" s="1" t="s">
        <v>111</v>
      </c>
      <c r="J97" s="1"/>
      <c r="O97" s="238" t="s">
        <v>138</v>
      </c>
      <c r="P97" s="238"/>
      <c r="T97" s="1" t="s">
        <v>7</v>
      </c>
      <c r="W97" s="251">
        <f>SUMIFS($W$35:$W$93,$G$35:$G$93,$G$97,$O$35:$O$93,"SF 21-27 (taotletav raha)")</f>
        <v>0</v>
      </c>
      <c r="X97" s="252">
        <f>SUMIFS($X$35:$X$93,$G$35:$G$93,$G$97,$O$35:$O$93,"SF 21-27 (taotletav raha)")</f>
        <v>0</v>
      </c>
      <c r="Y97" s="253">
        <f>SUMIFS($Y$35:$Y$93,$G$35:$G$93,$G$97,$O$35:$O$93,"SF 21-27 (taotletav raha)")</f>
        <v>0</v>
      </c>
      <c r="Z97" s="251">
        <f>SUMIFS($Z$35:$Z$93,$G$35:$G$93,$G$97,$O$35:$O$93,"SF 21-27 (taotletav raha)")</f>
        <v>100000</v>
      </c>
      <c r="AA97" s="254">
        <f>SUMIFS($AA$35:$AA$93,$G$35:$G$93,$G$97,$O$35:$O$93,"SF 21-27 (taotletav raha)")</f>
        <v>31286</v>
      </c>
      <c r="AB97" s="255">
        <f>SUMIFS($AB$35:$AB$93,$G$35:$G$93,$G$97,$O$35:$O$93,"SF 21-27 (taotletav raha)")</f>
        <v>0</v>
      </c>
      <c r="AC97" s="256">
        <f>SUMIFS($AC$35:$AC$93,$G$35:$G$93,$G$97,$O$35:$O$93,"SF 21-27 (taotletav raha)")</f>
        <v>170000</v>
      </c>
      <c r="AD97" s="254">
        <f>SUMIFS($AD$35:$AD$93,$G$35:$G$93,$G$97,$O$35:$O$93,"SF 21-27 (taotletav raha)")</f>
        <v>65700</v>
      </c>
      <c r="AE97" s="255">
        <f>SUMIFS($AE$35:$AE$93,$G$35:$G$93,$G$97,$O$35:$O$93,"SF 21-27 (taotletav raha)")</f>
        <v>80000</v>
      </c>
      <c r="AP97" s="1" t="s">
        <v>151</v>
      </c>
    </row>
    <row r="98" spans="5:42" ht="15" thickBot="1" x14ac:dyDescent="0.35">
      <c r="E98" s="1" t="s">
        <v>152</v>
      </c>
      <c r="F98" s="238" t="s">
        <v>153</v>
      </c>
      <c r="G98" s="1" t="s">
        <v>119</v>
      </c>
      <c r="J98" s="1"/>
      <c r="O98" s="238" t="s">
        <v>154</v>
      </c>
      <c r="P98" s="238"/>
      <c r="T98" s="257" t="s">
        <v>155</v>
      </c>
      <c r="U98" s="257"/>
      <c r="V98" s="257"/>
      <c r="W98" s="249">
        <f>W97*1.2</f>
        <v>0</v>
      </c>
      <c r="X98" s="124">
        <f>X97</f>
        <v>0</v>
      </c>
      <c r="Y98" s="125">
        <f>Y97*1.2</f>
        <v>0</v>
      </c>
      <c r="Z98" s="249">
        <f>Z97*1.22</f>
        <v>122000</v>
      </c>
      <c r="AA98" s="124">
        <f t="shared" ref="AA98" si="18">AA97</f>
        <v>31286</v>
      </c>
      <c r="AB98" s="125">
        <f t="shared" ref="AB98" si="19">AB97*1.22</f>
        <v>0</v>
      </c>
      <c r="AC98" s="249">
        <f>AC97*1.22</f>
        <v>207400</v>
      </c>
      <c r="AD98" s="124">
        <f t="shared" ref="AD98" si="20">AD97</f>
        <v>65700</v>
      </c>
      <c r="AE98" s="125">
        <f t="shared" ref="AE98" si="21">AE97*1.22</f>
        <v>97600</v>
      </c>
      <c r="AP98" s="1" t="s">
        <v>156</v>
      </c>
    </row>
    <row r="99" spans="5:42" ht="15" thickBot="1" x14ac:dyDescent="0.35">
      <c r="E99" s="1" t="s">
        <v>117</v>
      </c>
      <c r="F99" s="238" t="s">
        <v>157</v>
      </c>
      <c r="G99" s="1" t="s">
        <v>106</v>
      </c>
      <c r="J99" s="1"/>
      <c r="O99" s="238" t="s">
        <v>143</v>
      </c>
      <c r="P99" s="238"/>
      <c r="W99" s="258"/>
      <c r="X99" s="258"/>
      <c r="Y99" s="258"/>
      <c r="AP99" s="1" t="s">
        <v>158</v>
      </c>
    </row>
    <row r="100" spans="5:42" x14ac:dyDescent="0.3">
      <c r="F100" s="238" t="s">
        <v>159</v>
      </c>
      <c r="G100" s="1" t="s">
        <v>98</v>
      </c>
      <c r="J100" s="1"/>
      <c r="O100" s="238" t="s">
        <v>160</v>
      </c>
      <c r="P100" s="238"/>
      <c r="T100" s="1" t="s">
        <v>8</v>
      </c>
      <c r="W100" s="251">
        <f>SUMIFS(W35:W93,G35:G93,$G$98,O35:O93,"SF 21-27 (taotletav raha)")</f>
        <v>0</v>
      </c>
      <c r="X100" s="252">
        <f>SUMIFS(X35:X93,G35:G93,$G$98,O35:O93,"SF 21-27 (taotletav raha)")</f>
        <v>0</v>
      </c>
      <c r="Y100" s="253">
        <f>SUMIFS(Y35:Y93,G35:G93,$G$98,O35:O93,"SF 21-27 (taotletav raha)")</f>
        <v>0</v>
      </c>
      <c r="Z100" s="256">
        <f>SUMIFS(Z35:Z93,G35:G93,$G$98,O35:O93,"SF 21-27 (taotletav raha)")</f>
        <v>0</v>
      </c>
      <c r="AA100" s="254">
        <f>SUMIFS(AA35:AA93,G35:G93,$G$98,O35:O93,"SF 21-27 (taotletav raha)")</f>
        <v>56976</v>
      </c>
      <c r="AB100" s="255">
        <f>SUMIFS(AB35:AB93,G35:G93,$G$98,O35:O93,"SF 21-27 (taotletav raha)")</f>
        <v>50000</v>
      </c>
      <c r="AC100" s="256">
        <f>SUMIFS(AC35:AC93,G35:G93,$G$98,O35:O93,"SF 21-27 (taotletav raha)")</f>
        <v>0</v>
      </c>
      <c r="AD100" s="254">
        <f>SUMIFS(AD35:AD93,G35:G93,$G$98,O35:O93,"SF 21-27 (taotletav raha)")</f>
        <v>60000</v>
      </c>
      <c r="AE100" s="255">
        <f>SUMIFS(AE35:AE93,G35:G93,$G$98,O35:O93,"SF 21-27 (taotletav raha)")</f>
        <v>0</v>
      </c>
      <c r="AP100" s="1" t="s">
        <v>161</v>
      </c>
    </row>
    <row r="101" spans="5:42" ht="15" thickBot="1" x14ac:dyDescent="0.35">
      <c r="F101" s="238" t="s">
        <v>97</v>
      </c>
      <c r="J101" s="1"/>
      <c r="O101" s="238" t="s">
        <v>18</v>
      </c>
      <c r="P101" s="238"/>
      <c r="T101" s="257" t="s">
        <v>155</v>
      </c>
      <c r="W101" s="249">
        <f>W100*1.2</f>
        <v>0</v>
      </c>
      <c r="X101" s="124">
        <f>X100</f>
        <v>0</v>
      </c>
      <c r="Y101" s="125">
        <f>Y100*1.2</f>
        <v>0</v>
      </c>
      <c r="Z101" s="249">
        <f>Z100*1.22</f>
        <v>0</v>
      </c>
      <c r="AA101" s="124">
        <f t="shared" ref="AA101" si="22">AA100</f>
        <v>56976</v>
      </c>
      <c r="AB101" s="125">
        <f t="shared" ref="AB101" si="23">AB100*1.22</f>
        <v>61000</v>
      </c>
      <c r="AC101" s="249">
        <f>AC100*1.22</f>
        <v>0</v>
      </c>
      <c r="AD101" s="124">
        <f t="shared" ref="AD101" si="24">AD100</f>
        <v>60000</v>
      </c>
      <c r="AE101" s="125">
        <f t="shared" ref="AE101" si="25">AE100*1.22</f>
        <v>0</v>
      </c>
      <c r="AP101" s="1" t="s">
        <v>162</v>
      </c>
    </row>
    <row r="102" spans="5:42" ht="15" thickBot="1" x14ac:dyDescent="0.35">
      <c r="F102" s="238" t="s">
        <v>125</v>
      </c>
      <c r="J102" s="1"/>
      <c r="O102" s="238" t="s">
        <v>163</v>
      </c>
      <c r="P102" s="238"/>
      <c r="W102" s="258"/>
      <c r="X102" s="258"/>
      <c r="Y102" s="258"/>
    </row>
    <row r="103" spans="5:42" x14ac:dyDescent="0.3">
      <c r="F103" s="238" t="s">
        <v>164</v>
      </c>
      <c r="J103" s="1"/>
      <c r="K103" s="258"/>
      <c r="L103" s="258"/>
      <c r="O103" s="238" t="s">
        <v>103</v>
      </c>
      <c r="T103" s="1" t="s">
        <v>165</v>
      </c>
      <c r="W103" s="251">
        <f>SUMIFS(W35:W93,G35:G93,$G$99,O35:O93,"SF 21-27 (taotletav raha)")</f>
        <v>0</v>
      </c>
      <c r="X103" s="252">
        <f>SUMIFS(X35:X93,G35:G93,$G$99,O35:O93,"SF 21-27 (taotletav raha)")</f>
        <v>0</v>
      </c>
      <c r="Y103" s="253">
        <f>SUMIFS(Y35:Y93,G35:G93,$G$99,O35:O93,"SF 21-27 (taotletav raha)")</f>
        <v>0</v>
      </c>
      <c r="Z103" s="256">
        <f>SUMIFS(Z35:Z93,G35:G93,$G$99,O35:O93,"SF 21-27 (taotletav raha)")</f>
        <v>0</v>
      </c>
      <c r="AA103" s="254">
        <f>SUMIFS(AA35:AA93,G35:G93,$G$99,O35:O93,"SF 21-27 (taotletav raha)")</f>
        <v>0</v>
      </c>
      <c r="AB103" s="255">
        <f>SUMIFS(AB35:AB93,G35:G93,$G$99,O35:O93,"SF 21-27 (taotletav raha)")</f>
        <v>62000</v>
      </c>
      <c r="AC103" s="256">
        <f>SUMIFS(AC35:AC93,G35:G93,$G$99,O35:O93,"SF 21-27 (taotletav raha)")</f>
        <v>0</v>
      </c>
      <c r="AD103" s="254">
        <f>SUMIFS(AD35:AD93,G35:G93,$G$99,O35:O93,"SF 21-27 (taotletav raha)")</f>
        <v>0</v>
      </c>
      <c r="AE103" s="255">
        <f>SUMIFS(AE35:AE93,G35:G93,$G$99,O35:O93,"SF 21-27 (taotletav raha)")</f>
        <v>62000</v>
      </c>
    </row>
    <row r="104" spans="5:42" ht="15" thickBot="1" x14ac:dyDescent="0.35">
      <c r="F104" s="238" t="s">
        <v>166</v>
      </c>
      <c r="J104" s="1"/>
      <c r="K104" s="258"/>
      <c r="T104" s="257" t="s">
        <v>155</v>
      </c>
      <c r="W104" s="249">
        <f>W103*1.2</f>
        <v>0</v>
      </c>
      <c r="X104" s="124">
        <f>X103</f>
        <v>0</v>
      </c>
      <c r="Y104" s="125">
        <f>Y103*1.2</f>
        <v>0</v>
      </c>
      <c r="Z104" s="249">
        <f>Z103*1.22</f>
        <v>0</v>
      </c>
      <c r="AA104" s="124">
        <f t="shared" ref="AA104" si="26">AA103</f>
        <v>0</v>
      </c>
      <c r="AB104" s="125">
        <f t="shared" ref="AB104" si="27">AB103*1.22</f>
        <v>75640</v>
      </c>
      <c r="AC104" s="249">
        <f>AC103*1.22</f>
        <v>0</v>
      </c>
      <c r="AD104" s="124">
        <f t="shared" ref="AD104" si="28">AD103</f>
        <v>0</v>
      </c>
      <c r="AE104" s="125">
        <f t="shared" ref="AE104" si="29">AE103*1.22</f>
        <v>75640</v>
      </c>
    </row>
    <row r="105" spans="5:42" ht="15" thickBot="1" x14ac:dyDescent="0.35">
      <c r="F105" s="238" t="s">
        <v>167</v>
      </c>
      <c r="J105" s="1"/>
      <c r="K105" s="258"/>
      <c r="W105" s="258"/>
      <c r="X105" s="258"/>
      <c r="Y105" s="258"/>
    </row>
    <row r="106" spans="5:42" x14ac:dyDescent="0.3">
      <c r="F106" s="238" t="s">
        <v>130</v>
      </c>
      <c r="J106" s="1"/>
      <c r="K106" s="258"/>
      <c r="T106" s="1" t="s">
        <v>10</v>
      </c>
      <c r="W106" s="251">
        <f>SUMIFS(W35:W93,G35:G93,$G$100,O35:O93,"SF 21-27 (taotletav raha)")</f>
        <v>0</v>
      </c>
      <c r="X106" s="252">
        <f>SUMIFS(X35:X93,G35:G93,$G$100,O35:O93,"SF 21-27 (taotletav raha)")</f>
        <v>0</v>
      </c>
      <c r="Y106" s="253">
        <f>SUMIFS(Y35:Y93,G35:G93,$G$100,O35:O93,"SF 21-27 (taotletav raha)")</f>
        <v>0</v>
      </c>
      <c r="Z106" s="256">
        <f>SUMIFS(Z35:Z93,G35:G93,$G$100,O35:O93,"SF 21-27 (taotletav raha)")</f>
        <v>0</v>
      </c>
      <c r="AA106" s="254">
        <f>SUMIFS(AA35:AA93,G35:G93,$G$100,O35:O93,"SF 21-27 (taotletav raha)")</f>
        <v>69742</v>
      </c>
      <c r="AB106" s="255">
        <f>SUMIFS(AB35:AB93,G35:G93,$G$100,O35:O93,"SF 21-27 (taotletav raha)")</f>
        <v>30000</v>
      </c>
      <c r="AC106" s="256">
        <f>SUMIFS(AC35:AC93,G35:G93,$G$100,O35:O93,"SF 21-27 (taotletav raha)")</f>
        <v>0</v>
      </c>
      <c r="AD106" s="254">
        <f>SUMIFS(AD35:AD93,G35:G93,$G$100,O35:O93,"SF 21-27 (taotletav raha)")</f>
        <v>109700</v>
      </c>
      <c r="AE106" s="255">
        <f>SUMIFS(AE35:AE93,G35:G93,$G$100,O35:O93,"SF 21-27 (taotletav raha)")</f>
        <v>85000</v>
      </c>
    </row>
    <row r="107" spans="5:42" ht="15" thickBot="1" x14ac:dyDescent="0.35">
      <c r="F107" s="238" t="s">
        <v>105</v>
      </c>
      <c r="J107" s="1"/>
      <c r="T107" s="257" t="s">
        <v>155</v>
      </c>
      <c r="W107" s="249">
        <f>W106*1.2</f>
        <v>0</v>
      </c>
      <c r="X107" s="124">
        <f>X106</f>
        <v>0</v>
      </c>
      <c r="Y107" s="125">
        <f>Y106*1.2</f>
        <v>0</v>
      </c>
      <c r="Z107" s="249">
        <f>Z106*1.22</f>
        <v>0</v>
      </c>
      <c r="AA107" s="124">
        <f t="shared" ref="AA107" si="30">AA106</f>
        <v>69742</v>
      </c>
      <c r="AB107" s="125">
        <f t="shared" ref="AB107" si="31">AB106*1.22</f>
        <v>36600</v>
      </c>
      <c r="AC107" s="249">
        <f>AC106*1.22</f>
        <v>0</v>
      </c>
      <c r="AD107" s="124">
        <f t="shared" ref="AD107" si="32">AD106</f>
        <v>109700</v>
      </c>
      <c r="AE107" s="125">
        <f t="shared" ref="AE107" si="33">AE106*1.22</f>
        <v>103700</v>
      </c>
    </row>
    <row r="108" spans="5:42" x14ac:dyDescent="0.3">
      <c r="F108" s="238" t="s">
        <v>168</v>
      </c>
      <c r="J108" s="1"/>
      <c r="K108" s="258"/>
    </row>
    <row r="109" spans="5:42" x14ac:dyDescent="0.3">
      <c r="F109" s="238" t="s">
        <v>169</v>
      </c>
      <c r="J109" s="1"/>
      <c r="K109" s="258"/>
    </row>
    <row r="110" spans="5:42" x14ac:dyDescent="0.3">
      <c r="F110" s="238" t="s">
        <v>170</v>
      </c>
      <c r="J110" s="1"/>
      <c r="K110" s="258"/>
    </row>
    <row r="111" spans="5:42" ht="15" thickBot="1" x14ac:dyDescent="0.35">
      <c r="F111" s="238" t="s">
        <v>171</v>
      </c>
      <c r="J111" s="1"/>
      <c r="K111" s="258"/>
      <c r="T111" s="250" t="s">
        <v>172</v>
      </c>
    </row>
    <row r="112" spans="5:42" x14ac:dyDescent="0.3">
      <c r="F112" s="238" t="s">
        <v>173</v>
      </c>
      <c r="J112" s="1"/>
      <c r="K112" s="258"/>
      <c r="T112" s="1" t="s">
        <v>7</v>
      </c>
      <c r="W112" s="530">
        <f t="shared" ref="W112:AE112" si="34">SUMIFS(W$35:W$93, $G$35:$G$93, $G$97, $O$35:$O$93, "Baaseelarve")+SUMIFS(W$35:W$93, $G$35:$G$93, $G$97, $O$35:$O$93, "Muu rahastus")+SUMIFS(W$35:W$93, $G$35:$G$93, $G$97, $O$35:$O$93, "Reserv (SR)")+SUMIFS(W$35:W$93, $G$35:$G$93, $G$97, $O$35:$O$93, "RRF")+SUMIFS(W$35:W$93, $G$35:$G$93, $G$97, $O$35:$O$93, "SF 14-20 (töös olev projekt)")</f>
        <v>0</v>
      </c>
      <c r="X112" s="531">
        <f t="shared" si="34"/>
        <v>12647</v>
      </c>
      <c r="Y112" s="562">
        <f t="shared" si="34"/>
        <v>2286</v>
      </c>
      <c r="Z112" s="530">
        <f t="shared" si="34"/>
        <v>0</v>
      </c>
      <c r="AA112" s="531">
        <f t="shared" si="34"/>
        <v>19524</v>
      </c>
      <c r="AB112" s="562">
        <f t="shared" si="34"/>
        <v>8500</v>
      </c>
      <c r="AC112" s="530">
        <f t="shared" si="34"/>
        <v>0</v>
      </c>
      <c r="AD112" s="531">
        <f t="shared" si="34"/>
        <v>0</v>
      </c>
      <c r="AE112" s="532">
        <f t="shared" si="34"/>
        <v>0</v>
      </c>
    </row>
    <row r="113" spans="6:31" ht="15" thickBot="1" x14ac:dyDescent="0.35">
      <c r="F113" s="238" t="s">
        <v>174</v>
      </c>
      <c r="J113" s="1"/>
      <c r="K113" s="258"/>
      <c r="T113" s="257" t="s">
        <v>155</v>
      </c>
      <c r="W113" s="533">
        <f>W112*1.2</f>
        <v>0</v>
      </c>
      <c r="X113" s="534">
        <f>X112</f>
        <v>12647</v>
      </c>
      <c r="Y113" s="563">
        <f>Y112*1.2</f>
        <v>2743.2</v>
      </c>
      <c r="Z113" s="533">
        <f>Z112*1.22</f>
        <v>0</v>
      </c>
      <c r="AA113" s="534">
        <f t="shared" ref="AA113" si="35">AA112</f>
        <v>19524</v>
      </c>
      <c r="AB113" s="563">
        <f t="shared" ref="AB113" si="36">AB112*1.22</f>
        <v>10370</v>
      </c>
      <c r="AC113" s="533">
        <f>AC112*1.22</f>
        <v>0</v>
      </c>
      <c r="AD113" s="534">
        <f t="shared" ref="AD113" si="37">AD112</f>
        <v>0</v>
      </c>
      <c r="AE113" s="535">
        <f t="shared" ref="AE113" si="38">AE112*1.22</f>
        <v>0</v>
      </c>
    </row>
    <row r="114" spans="6:31" ht="15" thickBot="1" x14ac:dyDescent="0.35">
      <c r="F114" s="238" t="s">
        <v>175</v>
      </c>
      <c r="J114" s="1"/>
      <c r="K114" s="258"/>
      <c r="W114" s="258"/>
      <c r="X114" s="258"/>
      <c r="Y114" s="258"/>
      <c r="Z114" s="258"/>
      <c r="AA114" s="258"/>
      <c r="AB114" s="258"/>
      <c r="AC114" s="258"/>
      <c r="AD114" s="258"/>
      <c r="AE114" s="258"/>
    </row>
    <row r="115" spans="6:31" x14ac:dyDescent="0.3">
      <c r="F115" s="238" t="s">
        <v>118</v>
      </c>
      <c r="J115" s="1"/>
      <c r="T115" s="1" t="s">
        <v>8</v>
      </c>
      <c r="W115" s="530">
        <f t="shared" ref="W115:AE115" si="39">SUMIFS(W$35:W$93, $G$35:$G$93, $G$98, $O$35:$O$93, "Baaseelarve")+SUMIFS(W$35:W$93, $G$35:$G$93, $G$98, $O$35:$O$93, "Muu rahastus")+SUMIFS(W$35:W$93, $G$35:$G$93, $G$98, $O$35:$O$93, "Reserv (SR)")+SUMIFS(W$35:W$93, $G$35:$G$93, $G$98, $O$35:$O$93, "RRF")+SUMIFS(W$35:W$93, $G$35:$G$93, $G$98, $O$35:$O$93, "SF 14-20 (töös olev projekt)")</f>
        <v>0</v>
      </c>
      <c r="X115" s="531">
        <f t="shared" si="39"/>
        <v>0</v>
      </c>
      <c r="Y115" s="562">
        <f t="shared" si="39"/>
        <v>0</v>
      </c>
      <c r="Z115" s="530">
        <f t="shared" si="39"/>
        <v>0</v>
      </c>
      <c r="AA115" s="531">
        <f t="shared" si="39"/>
        <v>0</v>
      </c>
      <c r="AB115" s="562">
        <f t="shared" si="39"/>
        <v>0</v>
      </c>
      <c r="AC115" s="530">
        <f t="shared" si="39"/>
        <v>0</v>
      </c>
      <c r="AD115" s="531">
        <f t="shared" si="39"/>
        <v>0</v>
      </c>
      <c r="AE115" s="532">
        <f t="shared" si="39"/>
        <v>0</v>
      </c>
    </row>
    <row r="116" spans="6:31" ht="15" thickBot="1" x14ac:dyDescent="0.35">
      <c r="I116" s="3"/>
      <c r="J116" s="1"/>
      <c r="T116" s="257" t="s">
        <v>155</v>
      </c>
      <c r="W116" s="533">
        <f>W115*1.2</f>
        <v>0</v>
      </c>
      <c r="X116" s="534">
        <f>X115</f>
        <v>0</v>
      </c>
      <c r="Y116" s="563">
        <f>Y115*1.2</f>
        <v>0</v>
      </c>
      <c r="Z116" s="533">
        <f>Z115*1.22</f>
        <v>0</v>
      </c>
      <c r="AA116" s="534">
        <f t="shared" ref="AA116" si="40">AA115</f>
        <v>0</v>
      </c>
      <c r="AB116" s="563">
        <f t="shared" ref="AB116" si="41">AB115*1.22</f>
        <v>0</v>
      </c>
      <c r="AC116" s="533">
        <f>AC115*1.22</f>
        <v>0</v>
      </c>
      <c r="AD116" s="534">
        <f t="shared" ref="AD116" si="42">AD115</f>
        <v>0</v>
      </c>
      <c r="AE116" s="535">
        <f t="shared" ref="AE116" si="43">AE115*1.22</f>
        <v>0</v>
      </c>
    </row>
    <row r="117" spans="6:31" ht="15" thickBot="1" x14ac:dyDescent="0.35">
      <c r="H117" s="3"/>
      <c r="J117" s="1"/>
      <c r="W117" s="258"/>
      <c r="X117" s="258"/>
      <c r="Y117" s="258"/>
      <c r="Z117" s="258"/>
      <c r="AA117" s="258"/>
      <c r="AB117" s="258"/>
      <c r="AC117" s="258"/>
      <c r="AD117" s="258"/>
      <c r="AE117" s="258"/>
    </row>
    <row r="118" spans="6:31" x14ac:dyDescent="0.3">
      <c r="T118" s="1" t="s">
        <v>165</v>
      </c>
      <c r="W118" s="530">
        <f t="shared" ref="W118:AE118" si="44">SUMIFS(W$35:W$93, $G$35:$G$93, $G$99, $O$35:$O$93, "Baaseelarve")+SUMIFS(W$35:W$93, $G$35:$G$93, $G$99, $O$35:$O$93, "Muu rahastus")+SUMIFS(W$35:W$93, $G$35:$G$93, $G$99, $O$35:$O$93, "Reserv (SR)")+SUMIFS(W$35:W$93, $G$35:$G$93, $G$99, $O$35:$O$93, "RRF")+SUMIFS(W$35:W$93, $G$35:$G$93, $G$99, $O$35:$O$93, "SF 14-20 (töös olev projekt)")</f>
        <v>0</v>
      </c>
      <c r="X118" s="531">
        <f t="shared" si="44"/>
        <v>0</v>
      </c>
      <c r="Y118" s="562">
        <f t="shared" si="44"/>
        <v>0</v>
      </c>
      <c r="Z118" s="530">
        <f t="shared" si="44"/>
        <v>0</v>
      </c>
      <c r="AA118" s="531">
        <f t="shared" si="44"/>
        <v>0</v>
      </c>
      <c r="AB118" s="562">
        <f t="shared" si="44"/>
        <v>0</v>
      </c>
      <c r="AC118" s="530">
        <f t="shared" si="44"/>
        <v>0</v>
      </c>
      <c r="AD118" s="531">
        <f t="shared" si="44"/>
        <v>0</v>
      </c>
      <c r="AE118" s="532">
        <f t="shared" si="44"/>
        <v>0</v>
      </c>
    </row>
    <row r="119" spans="6:31" ht="15" thickBot="1" x14ac:dyDescent="0.35">
      <c r="T119" s="257" t="s">
        <v>155</v>
      </c>
      <c r="W119" s="533">
        <f>W118*1.2</f>
        <v>0</v>
      </c>
      <c r="X119" s="534">
        <f>X118</f>
        <v>0</v>
      </c>
      <c r="Y119" s="563">
        <f>Y118*1.2</f>
        <v>0</v>
      </c>
      <c r="Z119" s="533">
        <f>Z118*1.22</f>
        <v>0</v>
      </c>
      <c r="AA119" s="534">
        <f t="shared" ref="AA119" si="45">AA118</f>
        <v>0</v>
      </c>
      <c r="AB119" s="563">
        <f t="shared" ref="AB119" si="46">AB118*1.22</f>
        <v>0</v>
      </c>
      <c r="AC119" s="533">
        <f>AC118*1.22</f>
        <v>0</v>
      </c>
      <c r="AD119" s="534">
        <f t="shared" ref="AD119" si="47">AD118</f>
        <v>0</v>
      </c>
      <c r="AE119" s="535">
        <f t="shared" ref="AE119" si="48">AE118*1.22</f>
        <v>0</v>
      </c>
    </row>
    <row r="120" spans="6:31" ht="15" thickBot="1" x14ac:dyDescent="0.35">
      <c r="W120" s="258"/>
      <c r="X120" s="258"/>
      <c r="Y120" s="258"/>
      <c r="Z120" s="258"/>
      <c r="AA120" s="258"/>
      <c r="AB120" s="258"/>
      <c r="AC120" s="258"/>
      <c r="AD120" s="258"/>
      <c r="AE120" s="258"/>
    </row>
    <row r="121" spans="6:31" x14ac:dyDescent="0.3">
      <c r="T121" s="1" t="s">
        <v>10</v>
      </c>
      <c r="W121" s="530">
        <f t="shared" ref="W121:AE121" si="49">SUMIFS(W$35:W$93, $G$35:$G$93, $G$100, $O$35:$O$93, "Baaseelarve")+SUMIFS(W$35:W$93, $G$35:$G$93, $G$100, $O$35:$O$93, "Muu rahastus")+SUMIFS(W$35:W$93, $G$35:$G$93, $G$100, $O$35:$O$93, "Reserv (SR)")+SUMIFS(W$35:W$93, $G$35:$G$93, $G$100, $O$35:$O$93, "RRF")+SUMIFS(W$35:W$93, $G$35:$G$93, $G$100, $O$35:$O$93, "SF 14-20 (töös olev projekt)")</f>
        <v>0</v>
      </c>
      <c r="X121" s="531">
        <f t="shared" si="49"/>
        <v>140000</v>
      </c>
      <c r="Y121" s="562">
        <f t="shared" si="49"/>
        <v>10000</v>
      </c>
      <c r="Z121" s="530">
        <f t="shared" si="49"/>
        <v>0</v>
      </c>
      <c r="AA121" s="531">
        <f t="shared" si="49"/>
        <v>52000</v>
      </c>
      <c r="AB121" s="562">
        <f t="shared" si="49"/>
        <v>10000</v>
      </c>
      <c r="AC121" s="530">
        <f t="shared" si="49"/>
        <v>0</v>
      </c>
      <c r="AD121" s="531">
        <f t="shared" si="49"/>
        <v>52000</v>
      </c>
      <c r="AE121" s="532">
        <f t="shared" si="49"/>
        <v>10000</v>
      </c>
    </row>
    <row r="122" spans="6:31" ht="15" thickBot="1" x14ac:dyDescent="0.35">
      <c r="T122" s="257" t="s">
        <v>155</v>
      </c>
      <c r="W122" s="533">
        <f>W121*1.2</f>
        <v>0</v>
      </c>
      <c r="X122" s="534">
        <f>X121</f>
        <v>140000</v>
      </c>
      <c r="Y122" s="563">
        <f>Y121*1.2</f>
        <v>12000</v>
      </c>
      <c r="Z122" s="533">
        <f>Z121*1.22</f>
        <v>0</v>
      </c>
      <c r="AA122" s="534">
        <f t="shared" ref="AA122" si="50">AA121</f>
        <v>52000</v>
      </c>
      <c r="AB122" s="563">
        <f t="shared" ref="AB122" si="51">AB121*1.22</f>
        <v>12200</v>
      </c>
      <c r="AC122" s="533">
        <f>AC121*1.22</f>
        <v>0</v>
      </c>
      <c r="AD122" s="534">
        <f t="shared" ref="AD122" si="52">AD121</f>
        <v>52000</v>
      </c>
      <c r="AE122" s="535">
        <f t="shared" ref="AE122" si="53">AE121*1.22</f>
        <v>12200</v>
      </c>
    </row>
    <row r="123" spans="6:31" x14ac:dyDescent="0.3">
      <c r="W123" s="258"/>
      <c r="X123" s="258"/>
      <c r="Y123" s="258"/>
      <c r="Z123" s="258"/>
      <c r="AA123" s="258"/>
      <c r="AB123" s="258"/>
      <c r="AC123" s="258"/>
      <c r="AD123" s="258"/>
      <c r="AE123" s="258"/>
    </row>
    <row r="124" spans="6:31" x14ac:dyDescent="0.3">
      <c r="W124" s="258"/>
      <c r="X124" s="258"/>
      <c r="Y124" s="258"/>
      <c r="Z124" s="258"/>
      <c r="AA124" s="258"/>
      <c r="AB124" s="258"/>
      <c r="AC124" s="258"/>
      <c r="AD124" s="258"/>
      <c r="AE124" s="258"/>
    </row>
    <row r="125" spans="6:31" x14ac:dyDescent="0.3">
      <c r="W125" s="258"/>
      <c r="X125" s="258"/>
      <c r="Y125" s="258"/>
      <c r="Z125" s="258"/>
      <c r="AA125" s="258"/>
      <c r="AB125" s="258"/>
      <c r="AC125" s="258"/>
      <c r="AD125" s="258"/>
      <c r="AE125" s="258"/>
    </row>
    <row r="126" spans="6:31" ht="15" thickBot="1" x14ac:dyDescent="0.35">
      <c r="T126" s="250" t="s">
        <v>143</v>
      </c>
    </row>
    <row r="127" spans="6:31" x14ac:dyDescent="0.3">
      <c r="T127" s="1" t="s">
        <v>7</v>
      </c>
      <c r="W127" s="530">
        <f t="shared" ref="W127:AE127" si="54">SUMIFS(W$35:W$93,$G$35:$G$93,$G$97,$O$35:$O$93,$O$99)</f>
        <v>0</v>
      </c>
      <c r="X127" s="531">
        <f t="shared" si="54"/>
        <v>0</v>
      </c>
      <c r="Y127" s="562">
        <f t="shared" si="54"/>
        <v>0</v>
      </c>
      <c r="Z127" s="530">
        <f t="shared" si="54"/>
        <v>0</v>
      </c>
      <c r="AA127" s="531">
        <f t="shared" si="54"/>
        <v>0</v>
      </c>
      <c r="AB127" s="532">
        <f t="shared" si="54"/>
        <v>0</v>
      </c>
      <c r="AC127" s="564">
        <f t="shared" si="54"/>
        <v>0</v>
      </c>
      <c r="AD127" s="531">
        <f t="shared" si="54"/>
        <v>0</v>
      </c>
      <c r="AE127" s="532">
        <f t="shared" si="54"/>
        <v>0</v>
      </c>
    </row>
    <row r="128" spans="6:31" ht="15" thickBot="1" x14ac:dyDescent="0.35">
      <c r="T128" s="257" t="s">
        <v>155</v>
      </c>
      <c r="W128" s="533">
        <f>W127*1.2</f>
        <v>0</v>
      </c>
      <c r="X128" s="534">
        <f>X127</f>
        <v>0</v>
      </c>
      <c r="Y128" s="563">
        <f>Y127*1.2</f>
        <v>0</v>
      </c>
      <c r="Z128" s="533">
        <f>Z127*1.22</f>
        <v>0</v>
      </c>
      <c r="AA128" s="534">
        <f t="shared" ref="AA128" si="55">AA127</f>
        <v>0</v>
      </c>
      <c r="AB128" s="535">
        <f t="shared" ref="AB128" si="56">AB127*1.22</f>
        <v>0</v>
      </c>
      <c r="AC128" s="565">
        <f>AC127*1.22</f>
        <v>0</v>
      </c>
      <c r="AD128" s="534">
        <f t="shared" ref="AD128" si="57">AD127</f>
        <v>0</v>
      </c>
      <c r="AE128" s="535">
        <f t="shared" ref="AE128" si="58">AE127*1.22</f>
        <v>0</v>
      </c>
    </row>
    <row r="129" spans="20:31" ht="15" thickBot="1" x14ac:dyDescent="0.35">
      <c r="W129" s="258"/>
      <c r="X129" s="258"/>
      <c r="Y129" s="258"/>
      <c r="Z129" s="258"/>
      <c r="AA129" s="258"/>
      <c r="AB129" s="258"/>
      <c r="AC129" s="258"/>
      <c r="AD129" s="258"/>
      <c r="AE129" s="258"/>
    </row>
    <row r="130" spans="20:31" x14ac:dyDescent="0.3">
      <c r="T130" s="1" t="s">
        <v>8</v>
      </c>
      <c r="W130" s="530">
        <f t="shared" ref="W130:AE130" si="59">SUMIFS(W$35:W$93,$G$35:$G$93,$G$98,$O$35:$O$93,$O$99)</f>
        <v>0</v>
      </c>
      <c r="X130" s="531">
        <f t="shared" si="59"/>
        <v>0</v>
      </c>
      <c r="Y130" s="562">
        <f t="shared" si="59"/>
        <v>0</v>
      </c>
      <c r="Z130" s="530">
        <f t="shared" si="59"/>
        <v>0</v>
      </c>
      <c r="AA130" s="531">
        <f t="shared" si="59"/>
        <v>0</v>
      </c>
      <c r="AB130" s="532">
        <f t="shared" si="59"/>
        <v>0</v>
      </c>
      <c r="AC130" s="564">
        <f t="shared" si="59"/>
        <v>395500</v>
      </c>
      <c r="AD130" s="531">
        <f t="shared" si="59"/>
        <v>50000</v>
      </c>
      <c r="AE130" s="532">
        <f t="shared" si="59"/>
        <v>100000</v>
      </c>
    </row>
    <row r="131" spans="20:31" ht="15" thickBot="1" x14ac:dyDescent="0.35">
      <c r="T131" s="257" t="s">
        <v>155</v>
      </c>
      <c r="W131" s="533">
        <f>W130*1.2</f>
        <v>0</v>
      </c>
      <c r="X131" s="534">
        <f>X130</f>
        <v>0</v>
      </c>
      <c r="Y131" s="563">
        <f>Y130*1.2</f>
        <v>0</v>
      </c>
      <c r="Z131" s="533">
        <f>Z130*1.22</f>
        <v>0</v>
      </c>
      <c r="AA131" s="534">
        <f t="shared" ref="AA131" si="60">AA130</f>
        <v>0</v>
      </c>
      <c r="AB131" s="535">
        <f t="shared" ref="AB131" si="61">AB130*1.22</f>
        <v>0</v>
      </c>
      <c r="AC131" s="565">
        <f>AC130*1.22</f>
        <v>482510</v>
      </c>
      <c r="AD131" s="534">
        <f t="shared" ref="AD131" si="62">AD130</f>
        <v>50000</v>
      </c>
      <c r="AE131" s="535">
        <f t="shared" ref="AE131" si="63">AE130*1.22</f>
        <v>122000</v>
      </c>
    </row>
    <row r="132" spans="20:31" ht="15" thickBot="1" x14ac:dyDescent="0.35">
      <c r="W132" s="258"/>
      <c r="X132" s="258"/>
      <c r="Y132" s="258"/>
      <c r="Z132" s="258"/>
      <c r="AA132" s="258"/>
      <c r="AB132" s="258"/>
      <c r="AC132" s="258"/>
      <c r="AD132" s="258"/>
      <c r="AE132" s="258"/>
    </row>
    <row r="133" spans="20:31" x14ac:dyDescent="0.3">
      <c r="T133" s="1" t="s">
        <v>165</v>
      </c>
      <c r="W133" s="530">
        <f t="shared" ref="W133:AE133" si="64">SUMIFS(W$35:W$93,$G$35:$G$93,$G$99,$O$35:$O$93,$O$99)</f>
        <v>0</v>
      </c>
      <c r="X133" s="531">
        <f t="shared" si="64"/>
        <v>0</v>
      </c>
      <c r="Y133" s="562">
        <f t="shared" si="64"/>
        <v>0</v>
      </c>
      <c r="Z133" s="530">
        <f t="shared" si="64"/>
        <v>0</v>
      </c>
      <c r="AA133" s="531">
        <f t="shared" si="64"/>
        <v>0</v>
      </c>
      <c r="AB133" s="532">
        <f t="shared" si="64"/>
        <v>0</v>
      </c>
      <c r="AC133" s="564">
        <f t="shared" si="64"/>
        <v>0</v>
      </c>
      <c r="AD133" s="531">
        <f t="shared" si="64"/>
        <v>0</v>
      </c>
      <c r="AE133" s="532">
        <f t="shared" si="64"/>
        <v>0</v>
      </c>
    </row>
    <row r="134" spans="20:31" ht="15" thickBot="1" x14ac:dyDescent="0.35">
      <c r="T134" s="257" t="s">
        <v>155</v>
      </c>
      <c r="W134" s="533">
        <f>W133*1.2</f>
        <v>0</v>
      </c>
      <c r="X134" s="534">
        <f>X133</f>
        <v>0</v>
      </c>
      <c r="Y134" s="563">
        <f>Y133*1.2</f>
        <v>0</v>
      </c>
      <c r="Z134" s="533">
        <f>Z133*1.22</f>
        <v>0</v>
      </c>
      <c r="AA134" s="534">
        <f t="shared" ref="AA134" si="65">AA133</f>
        <v>0</v>
      </c>
      <c r="AB134" s="535">
        <f t="shared" ref="AB134" si="66">AB133*1.22</f>
        <v>0</v>
      </c>
      <c r="AC134" s="565">
        <f>AC133*1.22</f>
        <v>0</v>
      </c>
      <c r="AD134" s="534">
        <f t="shared" ref="AD134" si="67">AD133</f>
        <v>0</v>
      </c>
      <c r="AE134" s="535">
        <f t="shared" ref="AE134" si="68">AE133*1.22</f>
        <v>0</v>
      </c>
    </row>
    <row r="135" spans="20:31" ht="15" thickBot="1" x14ac:dyDescent="0.35">
      <c r="W135" s="258"/>
      <c r="X135" s="258"/>
      <c r="Y135" s="258"/>
      <c r="Z135" s="258"/>
      <c r="AA135" s="258"/>
      <c r="AB135" s="258"/>
      <c r="AC135" s="258"/>
      <c r="AD135" s="258"/>
      <c r="AE135" s="258"/>
    </row>
    <row r="136" spans="20:31" x14ac:dyDescent="0.3">
      <c r="T136" s="1" t="s">
        <v>10</v>
      </c>
      <c r="W136" s="530">
        <f t="shared" ref="W136:AE136" si="69">SUMIFS(W$35:W$93,$G$35:$G$93,$G$100,$O$35:$O$93,$O$99)</f>
        <v>0</v>
      </c>
      <c r="X136" s="531">
        <f t="shared" si="69"/>
        <v>0</v>
      </c>
      <c r="Y136" s="562">
        <f t="shared" si="69"/>
        <v>0</v>
      </c>
      <c r="Z136" s="530">
        <f t="shared" si="69"/>
        <v>0</v>
      </c>
      <c r="AA136" s="531">
        <f t="shared" si="69"/>
        <v>0</v>
      </c>
      <c r="AB136" s="532">
        <f t="shared" si="69"/>
        <v>60000</v>
      </c>
      <c r="AC136" s="564">
        <f t="shared" si="69"/>
        <v>0</v>
      </c>
      <c r="AD136" s="531">
        <f t="shared" si="69"/>
        <v>0</v>
      </c>
      <c r="AE136" s="532">
        <f t="shared" si="69"/>
        <v>40000</v>
      </c>
    </row>
    <row r="137" spans="20:31" ht="15" thickBot="1" x14ac:dyDescent="0.35">
      <c r="T137" s="257" t="s">
        <v>155</v>
      </c>
      <c r="W137" s="533">
        <f>W136*1.2</f>
        <v>0</v>
      </c>
      <c r="X137" s="534">
        <f>X136</f>
        <v>0</v>
      </c>
      <c r="Y137" s="563">
        <f>Y136*1.2</f>
        <v>0</v>
      </c>
      <c r="Z137" s="533">
        <f>Z136*1.22</f>
        <v>0</v>
      </c>
      <c r="AA137" s="534">
        <f t="shared" ref="AA137" si="70">AA136</f>
        <v>0</v>
      </c>
      <c r="AB137" s="535">
        <f t="shared" ref="AB137" si="71">AB136*1.22</f>
        <v>73200</v>
      </c>
      <c r="AC137" s="565">
        <f>AC136*1.22</f>
        <v>0</v>
      </c>
      <c r="AD137" s="534">
        <f t="shared" ref="AD137" si="72">AD136</f>
        <v>0</v>
      </c>
      <c r="AE137" s="535">
        <f t="shared" ref="AE137" si="73">AE136*1.22</f>
        <v>48800</v>
      </c>
    </row>
  </sheetData>
  <sheetProtection algorithmName="SHA-512" hashValue="WuG+V+smLAf7JzeVkd/OB5MAIALJSbnS8x59Cqf7BvCIX+pcsp/urRmZHLLoYbErCOBjj9WXH9T6PLvXS0YlCA==" saltValue="Wjl1aA1FjWqdYu3sFnzpIA==" spinCount="100000" sheet="1" sort="0" autoFilter="0"/>
  <autoFilter ref="A33:AQ95" xr:uid="{26F4B7B0-4764-496D-9313-E7C884B0D6FB}">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autoFilter>
  <mergeCells count="22">
    <mergeCell ref="B2:E2"/>
    <mergeCell ref="G2:K2"/>
    <mergeCell ref="Q34:V34"/>
    <mergeCell ref="K26:Q26"/>
    <mergeCell ref="K19:Q19"/>
    <mergeCell ref="K22:Q22"/>
    <mergeCell ref="K25:Q25"/>
    <mergeCell ref="K28:Q28"/>
    <mergeCell ref="AL33:AN33"/>
    <mergeCell ref="W33:Y33"/>
    <mergeCell ref="Z33:AB33"/>
    <mergeCell ref="AC33:AE33"/>
    <mergeCell ref="AF33:AH33"/>
    <mergeCell ref="AI33:AK33"/>
    <mergeCell ref="W32:AN32"/>
    <mergeCell ref="B17:I17"/>
    <mergeCell ref="B20:I20"/>
    <mergeCell ref="B26:I26"/>
    <mergeCell ref="B23:I23"/>
    <mergeCell ref="K20:Q20"/>
    <mergeCell ref="K23:Q23"/>
    <mergeCell ref="K17:Q17"/>
  </mergeCells>
  <phoneticPr fontId="7" type="noConversion"/>
  <dataValidations count="9">
    <dataValidation type="list" allowBlank="1" showInputMessage="1" showErrorMessage="1" sqref="O118:O150 O31:O32 N116 M117" xr:uid="{258C40CF-7ED3-46AD-9DBE-9E35B6A83AF2}">
      <formula1>$Q$19:$Q$22</formula1>
    </dataValidation>
    <dataValidation type="list" allowBlank="1" showInputMessage="1" showErrorMessage="1" sqref="F117:F151 F31:F32" xr:uid="{6788E54C-2BD5-4096-85C2-888BADA7E1F2}">
      <formula1>$H$3:$K$3</formula1>
    </dataValidation>
    <dataValidation type="list" allowBlank="1" showInputMessage="1" showErrorMessage="1" sqref="O35:O94" xr:uid="{D3E718C6-7AB1-4871-9C15-0A5014791696}">
      <formula1>$O$97:$O$103</formula1>
    </dataValidation>
    <dataValidation type="list" allowBlank="1" showInputMessage="1" showErrorMessage="1" sqref="E35:E94" xr:uid="{4537B685-D58B-48A6-A09A-6E7B0652C7B9}">
      <formula1>$E$97:$E$99</formula1>
    </dataValidation>
    <dataValidation type="list" allowBlank="1" showInputMessage="1" showErrorMessage="1" sqref="F35:F94" xr:uid="{EA197172-5E41-4726-AB9F-2F1BADFCFFAC}">
      <formula1>$F$97:$F$115</formula1>
    </dataValidation>
    <dataValidation type="list" allowBlank="1" showInputMessage="1" showErrorMessage="1" sqref="G35:G94" xr:uid="{58A20634-86BF-47AA-9970-DA930862660F}">
      <formula1>$G$97:$G$100</formula1>
    </dataValidation>
    <dataValidation type="list" allowBlank="1" showInputMessage="1" showErrorMessage="1" sqref="AP35:AP94" xr:uid="{63C0EE7F-3A35-4E09-8468-E4CA0CE5603D}">
      <formula1>$AP$97:$AP$101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A5" zoomScale="85" zoomScaleNormal="85" workbookViewId="0">
      <selection activeCell="K39" sqref="K39"/>
    </sheetView>
  </sheetViews>
  <sheetFormatPr defaultRowHeight="15" customHeight="1" x14ac:dyDescent="0.3"/>
  <cols>
    <col min="1" max="1" width="21.33203125" customWidth="1"/>
    <col min="2" max="2" width="15" customWidth="1"/>
    <col min="3" max="4" width="14.109375" customWidth="1"/>
    <col min="5" max="5" width="16.6640625" customWidth="1"/>
    <col min="6" max="6" width="18.5546875" customWidth="1"/>
    <col min="7" max="7" width="14.109375" customWidth="1"/>
    <col min="8" max="8" width="11.6640625" customWidth="1"/>
    <col min="9" max="9" width="20.33203125" customWidth="1"/>
    <col min="10" max="10" width="25.33203125" style="3" customWidth="1"/>
    <col min="11" max="11" width="42" customWidth="1"/>
    <col min="12" max="12" width="12" hidden="1" customWidth="1"/>
    <col min="13" max="13" width="14.33203125" hidden="1" customWidth="1"/>
    <col min="14" max="14" width="12.33203125" customWidth="1"/>
    <col min="16" max="16" width="14.88671875" bestFit="1" customWidth="1"/>
    <col min="17" max="17" width="9.109375" customWidth="1"/>
    <col min="18" max="21" width="13.109375" customWidth="1"/>
    <col min="22" max="24" width="9.109375" customWidth="1"/>
    <col min="25" max="25" width="11" bestFit="1" customWidth="1"/>
    <col min="26" max="36" width="10.109375" customWidth="1"/>
    <col min="37" max="37" width="40.33203125" customWidth="1"/>
    <col min="38" max="38" width="37" customWidth="1"/>
    <col min="39" max="39" width="60.6640625" customWidth="1"/>
    <col min="40" max="40" width="9.109375" customWidth="1"/>
    <col min="41" max="42" width="10.109375" bestFit="1" customWidth="1"/>
    <col min="43" max="43" width="10.6640625" customWidth="1"/>
    <col min="44" max="44" width="73.5546875" customWidth="1"/>
  </cols>
  <sheetData>
    <row r="1" spans="1:11" ht="14.4" x14ac:dyDescent="0.3">
      <c r="A1" s="432" t="s">
        <v>176</v>
      </c>
      <c r="B1" s="379"/>
      <c r="C1" s="202"/>
      <c r="D1" s="202"/>
      <c r="E1" s="8"/>
      <c r="F1" s="380"/>
      <c r="G1" s="380"/>
      <c r="H1" s="380"/>
      <c r="I1" s="8"/>
    </row>
    <row r="2" spans="1:11" ht="30.75" customHeight="1" x14ac:dyDescent="0.3">
      <c r="A2" s="7" t="s">
        <v>1</v>
      </c>
      <c r="B2" s="590" t="s">
        <v>2</v>
      </c>
      <c r="C2" s="590"/>
      <c r="D2" s="590"/>
      <c r="E2" s="8"/>
      <c r="F2" s="8"/>
      <c r="G2" s="8"/>
      <c r="H2" s="8"/>
      <c r="I2" s="8"/>
      <c r="J2" s="4"/>
    </row>
    <row r="3" spans="1:11" ht="14.4" x14ac:dyDescent="0.3">
      <c r="A3" s="11" t="s">
        <v>4</v>
      </c>
      <c r="B3" s="12" t="s">
        <v>177</v>
      </c>
      <c r="C3" s="13">
        <v>2023</v>
      </c>
      <c r="D3" s="13">
        <v>2024</v>
      </c>
      <c r="E3" s="8"/>
      <c r="F3" s="8"/>
      <c r="G3" s="8"/>
      <c r="H3" s="8"/>
      <c r="I3" s="8"/>
      <c r="J3" s="4"/>
      <c r="K3" s="3"/>
    </row>
    <row r="4" spans="1:11" ht="14.4" x14ac:dyDescent="0.3">
      <c r="A4" s="5" t="s">
        <v>11</v>
      </c>
      <c r="B4" s="9">
        <f>SUM(C4:D4)</f>
        <v>1547118</v>
      </c>
      <c r="C4" s="9">
        <f>SUM(C5+C12)</f>
        <v>190218</v>
      </c>
      <c r="D4" s="9">
        <f>SUM(D5+D12)</f>
        <v>1356900</v>
      </c>
      <c r="E4" s="8"/>
      <c r="F4" s="8"/>
      <c r="G4" s="8"/>
      <c r="H4" s="8"/>
      <c r="I4" s="8"/>
      <c r="J4" s="4"/>
      <c r="K4" s="4"/>
    </row>
    <row r="5" spans="1:11" ht="15.6" x14ac:dyDescent="0.3">
      <c r="A5" s="5" t="s">
        <v>12</v>
      </c>
      <c r="B5" s="9">
        <f>SUM(C5:D5)</f>
        <v>212000</v>
      </c>
      <c r="C5" s="9">
        <f>SUM(C6:C11)</f>
        <v>150000</v>
      </c>
      <c r="D5" s="9">
        <f>SUM(D6:D11)</f>
        <v>62000</v>
      </c>
      <c r="E5" s="16"/>
      <c r="F5" s="8"/>
      <c r="G5" s="8"/>
      <c r="H5" s="8"/>
      <c r="I5" s="8"/>
      <c r="J5" s="4"/>
    </row>
    <row r="6" spans="1:11" ht="14.4" x14ac:dyDescent="0.3">
      <c r="A6" s="30" t="s">
        <v>13</v>
      </c>
      <c r="B6" s="17">
        <f t="shared" ref="B6:B14" si="0">SUM(C6:D6)</f>
        <v>212000</v>
      </c>
      <c r="C6" s="18">
        <f>SUMIFS(Q35:Q94,O35:O94,"Baaseelarve")</f>
        <v>150000</v>
      </c>
      <c r="D6" s="18">
        <f>SUMIFS(R35:R94,O35:O94,"Baaseelarve")</f>
        <v>62000</v>
      </c>
      <c r="E6" s="10"/>
      <c r="F6" s="8"/>
      <c r="G6" s="8"/>
      <c r="H6" s="8"/>
      <c r="I6" s="8"/>
      <c r="J6" s="4"/>
    </row>
    <row r="7" spans="1:11" ht="14.4" x14ac:dyDescent="0.3">
      <c r="A7" s="30" t="s">
        <v>14</v>
      </c>
      <c r="B7" s="17">
        <f t="shared" si="0"/>
        <v>0</v>
      </c>
      <c r="C7" s="18">
        <f>SUMIFS(Q35:Q94,O35:O94,"Muu rahastus")</f>
        <v>0</v>
      </c>
      <c r="D7" s="18">
        <f>SUMIFS(R35:R94,O35:O94,"Muu rahastus")</f>
        <v>0</v>
      </c>
      <c r="E7" s="10"/>
      <c r="F7" s="8"/>
      <c r="G7" s="8"/>
      <c r="H7" s="8"/>
      <c r="I7" s="8"/>
      <c r="J7" s="4"/>
    </row>
    <row r="8" spans="1:11" ht="14.4" x14ac:dyDescent="0.3">
      <c r="A8" s="30" t="s">
        <v>15</v>
      </c>
      <c r="B8" s="17">
        <f t="shared" si="0"/>
        <v>0</v>
      </c>
      <c r="C8" s="18">
        <f>SUMIFS(Q35:Q94,O35:O94,"Reserv (SR)")</f>
        <v>0</v>
      </c>
      <c r="D8" s="18">
        <f>SUMIFS(R35:R94,O35:O94,"Reserv (SR)")</f>
        <v>0</v>
      </c>
      <c r="E8" s="10"/>
      <c r="F8" s="8"/>
      <c r="G8" s="8"/>
      <c r="H8" s="8"/>
      <c r="I8" s="8"/>
      <c r="J8" s="4"/>
    </row>
    <row r="9" spans="1:11" ht="14.4" hidden="1" x14ac:dyDescent="0.3">
      <c r="A9" s="30" t="s">
        <v>16</v>
      </c>
      <c r="B9" s="17">
        <f t="shared" si="0"/>
        <v>0</v>
      </c>
      <c r="C9" s="18">
        <f>SUMIFS(Q35:Q94,O35:O94,"RRF")</f>
        <v>0</v>
      </c>
      <c r="D9" s="18">
        <f>SUMIFS(R35:R94,O35:O94,"RRF")</f>
        <v>0</v>
      </c>
      <c r="E9" s="10"/>
      <c r="F9" s="8"/>
      <c r="G9" s="8"/>
      <c r="H9" s="8"/>
      <c r="I9" s="8"/>
      <c r="J9" s="4"/>
    </row>
    <row r="10" spans="1:11" ht="14.4" x14ac:dyDescent="0.3">
      <c r="A10" s="30" t="s">
        <v>17</v>
      </c>
      <c r="B10" s="17">
        <f t="shared" si="0"/>
        <v>0</v>
      </c>
      <c r="C10" s="18">
        <f>SUMIFS(Q35:Q94,O35:O94,"SF 14-20 (töös olev projekt)")</f>
        <v>0</v>
      </c>
      <c r="D10" s="18">
        <f>SUMIFS(R35:R94,O35:O94,"SF 14-20 (töös olev projekt)")</f>
        <v>0</v>
      </c>
      <c r="E10" s="10"/>
      <c r="F10" s="8"/>
      <c r="G10" s="8"/>
      <c r="H10" s="8"/>
      <c r="I10" s="8"/>
      <c r="J10" s="4"/>
    </row>
    <row r="11" spans="1:11" ht="14.4" x14ac:dyDescent="0.3">
      <c r="A11" s="30" t="s">
        <v>18</v>
      </c>
      <c r="B11" s="17">
        <f>SUM(C11:D11)</f>
        <v>0</v>
      </c>
      <c r="C11" s="18"/>
      <c r="D11" s="18"/>
      <c r="E11" s="10"/>
      <c r="F11" s="8"/>
      <c r="G11" s="8"/>
      <c r="H11" s="8"/>
      <c r="I11" s="8"/>
      <c r="J11" s="4"/>
    </row>
    <row r="12" spans="1:11" ht="14.4" x14ac:dyDescent="0.3">
      <c r="A12" s="5" t="s">
        <v>19</v>
      </c>
      <c r="B12" s="9">
        <f t="shared" si="0"/>
        <v>1335118</v>
      </c>
      <c r="C12" s="9">
        <f>SUM(C13:C14)</f>
        <v>40218</v>
      </c>
      <c r="D12" s="9">
        <f>SUM(D13:D14)</f>
        <v>1294900</v>
      </c>
      <c r="E12" s="10"/>
      <c r="F12" s="8"/>
      <c r="G12" s="8"/>
      <c r="H12" s="8"/>
      <c r="I12" s="8"/>
      <c r="J12" s="4"/>
    </row>
    <row r="13" spans="1:11" ht="14.4" x14ac:dyDescent="0.3">
      <c r="A13" s="30" t="s">
        <v>20</v>
      </c>
      <c r="B13" s="17">
        <f t="shared" si="0"/>
        <v>605500</v>
      </c>
      <c r="C13" s="18">
        <f>SUMIFS(Q35:Q95,O35:O95,"RES IKT (vaja juurde taotleda)")</f>
        <v>0</v>
      </c>
      <c r="D13" s="18">
        <f>SUMIFS(R35:R95,O35:O95,"RES IKT (vaja juurde taotleda)")</f>
        <v>605500</v>
      </c>
      <c r="E13" s="10" t="s">
        <v>178</v>
      </c>
      <c r="F13" s="8"/>
      <c r="G13" s="8"/>
      <c r="H13" s="8"/>
      <c r="I13" s="8"/>
      <c r="J13" s="4"/>
    </row>
    <row r="14" spans="1:11" ht="14.4" x14ac:dyDescent="0.3">
      <c r="A14" s="30" t="s">
        <v>22</v>
      </c>
      <c r="B14" s="17">
        <f t="shared" si="0"/>
        <v>729618</v>
      </c>
      <c r="C14" s="18">
        <f>SUMIFS(Q35:Q94,O35:O94,"SF 21-27 (taotletav raha)")</f>
        <v>40218</v>
      </c>
      <c r="D14" s="18">
        <f>SUMIFS(R35:R94,O35:O94,"SF 21-27 (taotletav raha)")</f>
        <v>689400</v>
      </c>
      <c r="E14" s="10"/>
      <c r="F14" s="8"/>
      <c r="G14" s="8"/>
      <c r="H14" s="8"/>
      <c r="I14" s="8"/>
      <c r="J14" s="4"/>
    </row>
    <row r="15" spans="1:11" ht="14.4" x14ac:dyDescent="0.3">
      <c r="A15" s="6"/>
      <c r="B15" s="6"/>
      <c r="C15" s="6"/>
      <c r="D15" s="6"/>
      <c r="E15" s="6"/>
      <c r="F15" s="6"/>
      <c r="G15" s="6"/>
      <c r="H15" s="6"/>
      <c r="I15" s="6"/>
    </row>
    <row r="16" spans="1:11" thickBot="1" x14ac:dyDescent="0.35">
      <c r="A16" s="10" t="s">
        <v>24</v>
      </c>
      <c r="B16" s="6"/>
      <c r="C16" s="6"/>
      <c r="D16" s="6"/>
      <c r="E16" s="6"/>
      <c r="F16" s="6"/>
      <c r="G16" s="6"/>
      <c r="H16" s="6"/>
      <c r="I16" s="6"/>
    </row>
    <row r="17" spans="1:44" ht="29.1" customHeight="1" thickBot="1" x14ac:dyDescent="0.35">
      <c r="A17" s="51" t="s">
        <v>25</v>
      </c>
      <c r="B17" s="575" t="s">
        <v>26</v>
      </c>
      <c r="C17" s="575"/>
      <c r="D17" s="575"/>
      <c r="E17" s="575"/>
      <c r="F17" s="575"/>
      <c r="G17" s="575"/>
      <c r="H17" s="575"/>
      <c r="I17" s="575"/>
      <c r="J17" s="400" t="s">
        <v>27</v>
      </c>
      <c r="K17" s="616" t="s">
        <v>28</v>
      </c>
      <c r="L17" s="617"/>
      <c r="M17" s="617"/>
      <c r="N17" s="617"/>
      <c r="O17" s="617"/>
      <c r="P17" s="617"/>
      <c r="Q17" s="618"/>
    </row>
    <row r="18" spans="1:44" ht="28.8" x14ac:dyDescent="0.3">
      <c r="A18" s="52" t="s">
        <v>179</v>
      </c>
      <c r="B18" s="116" t="s">
        <v>30</v>
      </c>
      <c r="C18" s="117" t="s">
        <v>31</v>
      </c>
      <c r="D18" s="117" t="s">
        <v>32</v>
      </c>
      <c r="E18" s="117" t="s">
        <v>33</v>
      </c>
      <c r="F18" s="117" t="s">
        <v>34</v>
      </c>
      <c r="G18" s="117" t="s">
        <v>35</v>
      </c>
      <c r="H18" s="117" t="s">
        <v>36</v>
      </c>
      <c r="I18" s="237" t="s">
        <v>37</v>
      </c>
      <c r="J18" s="401"/>
      <c r="K18" s="402"/>
      <c r="L18" s="403"/>
      <c r="M18" s="403"/>
      <c r="N18" s="403"/>
      <c r="O18" s="403"/>
      <c r="P18" s="403"/>
      <c r="Q18" s="404"/>
    </row>
    <row r="19" spans="1:44" thickBot="1" x14ac:dyDescent="0.35">
      <c r="A19" s="53" t="s">
        <v>180</v>
      </c>
      <c r="B19" s="339">
        <v>0</v>
      </c>
      <c r="C19" s="559"/>
      <c r="D19" s="559"/>
      <c r="E19" s="559"/>
      <c r="F19" s="559"/>
      <c r="G19" s="559"/>
      <c r="H19" s="559"/>
      <c r="I19" s="560">
        <v>250000</v>
      </c>
      <c r="J19" s="370"/>
      <c r="K19" s="609" t="s">
        <v>39</v>
      </c>
      <c r="L19" s="598"/>
      <c r="M19" s="598"/>
      <c r="N19" s="598"/>
      <c r="O19" s="598"/>
      <c r="P19" s="598"/>
      <c r="Q19" s="610"/>
    </row>
    <row r="20" spans="1:44" ht="29.1" customHeight="1" x14ac:dyDescent="0.3">
      <c r="A20" s="51" t="s">
        <v>40</v>
      </c>
      <c r="B20" s="577" t="s">
        <v>41</v>
      </c>
      <c r="C20" s="577"/>
      <c r="D20" s="577"/>
      <c r="E20" s="577"/>
      <c r="F20" s="577"/>
      <c r="G20" s="577"/>
      <c r="H20" s="577"/>
      <c r="I20" s="577"/>
      <c r="J20" s="405"/>
      <c r="K20" s="611" t="s">
        <v>42</v>
      </c>
      <c r="L20" s="583"/>
      <c r="M20" s="583"/>
      <c r="N20" s="583"/>
      <c r="O20" s="583"/>
      <c r="P20" s="583"/>
      <c r="Q20" s="612"/>
    </row>
    <row r="21" spans="1:44" ht="28.8" x14ac:dyDescent="0.3">
      <c r="A21" s="52" t="s">
        <v>179</v>
      </c>
      <c r="B21" s="116" t="s">
        <v>30</v>
      </c>
      <c r="C21" s="117" t="s">
        <v>31</v>
      </c>
      <c r="D21" s="117" t="s">
        <v>32</v>
      </c>
      <c r="E21" s="117" t="s">
        <v>33</v>
      </c>
      <c r="F21" s="117" t="s">
        <v>34</v>
      </c>
      <c r="G21" s="117" t="s">
        <v>35</v>
      </c>
      <c r="H21" s="117" t="s">
        <v>36</v>
      </c>
      <c r="I21" s="237" t="s">
        <v>37</v>
      </c>
      <c r="J21" s="401"/>
      <c r="K21" s="406"/>
      <c r="Q21" s="74"/>
    </row>
    <row r="22" spans="1:44" ht="14.4" x14ac:dyDescent="0.3">
      <c r="A22" s="53" t="s">
        <v>180</v>
      </c>
      <c r="B22" s="339">
        <v>0</v>
      </c>
      <c r="C22" s="559"/>
      <c r="D22" s="559"/>
      <c r="E22" s="559"/>
      <c r="F22" s="559"/>
      <c r="G22" s="559"/>
      <c r="H22" s="559"/>
      <c r="I22" s="560">
        <v>10</v>
      </c>
      <c r="J22" s="370"/>
      <c r="K22" s="609" t="s">
        <v>43</v>
      </c>
      <c r="L22" s="598"/>
      <c r="M22" s="598"/>
      <c r="N22" s="598"/>
      <c r="O22" s="598"/>
      <c r="P22" s="598"/>
      <c r="Q22" s="610"/>
    </row>
    <row r="23" spans="1:44" ht="29.1" customHeight="1" x14ac:dyDescent="0.3">
      <c r="A23" s="51" t="s">
        <v>40</v>
      </c>
      <c r="B23" s="577" t="s">
        <v>44</v>
      </c>
      <c r="C23" s="577"/>
      <c r="D23" s="577"/>
      <c r="E23" s="577"/>
      <c r="F23" s="577"/>
      <c r="G23" s="577"/>
      <c r="H23" s="577"/>
      <c r="I23" s="577"/>
      <c r="J23" s="405"/>
      <c r="K23" s="611" t="s">
        <v>45</v>
      </c>
      <c r="L23" s="583"/>
      <c r="M23" s="583"/>
      <c r="N23" s="583"/>
      <c r="O23" s="583"/>
      <c r="P23" s="583"/>
      <c r="Q23" s="612"/>
    </row>
    <row r="24" spans="1:44" ht="28.8" x14ac:dyDescent="0.3">
      <c r="A24" s="52" t="s">
        <v>179</v>
      </c>
      <c r="B24" s="116" t="s">
        <v>30</v>
      </c>
      <c r="C24" s="117" t="s">
        <v>31</v>
      </c>
      <c r="D24" s="117" t="s">
        <v>32</v>
      </c>
      <c r="E24" s="117" t="s">
        <v>33</v>
      </c>
      <c r="F24" s="117" t="s">
        <v>34</v>
      </c>
      <c r="G24" s="117" t="s">
        <v>35</v>
      </c>
      <c r="H24" s="117" t="s">
        <v>36</v>
      </c>
      <c r="I24" s="237" t="s">
        <v>37</v>
      </c>
      <c r="J24" s="401"/>
      <c r="K24" s="406"/>
      <c r="Q24" s="74"/>
    </row>
    <row r="25" spans="1:44" ht="14.4" x14ac:dyDescent="0.3">
      <c r="A25" s="53" t="s">
        <v>180</v>
      </c>
      <c r="B25" s="339">
        <v>0</v>
      </c>
      <c r="C25" s="559"/>
      <c r="D25" s="559"/>
      <c r="E25" s="559"/>
      <c r="F25" s="559"/>
      <c r="G25" s="559"/>
      <c r="H25" s="559"/>
      <c r="I25" s="560">
        <v>1</v>
      </c>
      <c r="J25" s="370"/>
      <c r="K25" s="609" t="s">
        <v>46</v>
      </c>
      <c r="L25" s="598"/>
      <c r="M25" s="598"/>
      <c r="N25" s="598"/>
      <c r="O25" s="598"/>
      <c r="P25" s="598"/>
      <c r="Q25" s="610"/>
    </row>
    <row r="26" spans="1:44" ht="72" x14ac:dyDescent="0.3">
      <c r="A26" s="51" t="s">
        <v>47</v>
      </c>
      <c r="B26" s="577" t="s">
        <v>48</v>
      </c>
      <c r="C26" s="577"/>
      <c r="D26" s="577"/>
      <c r="E26" s="577"/>
      <c r="F26" s="577"/>
      <c r="G26" s="577"/>
      <c r="H26" s="577"/>
      <c r="I26" s="577"/>
      <c r="J26" s="405"/>
      <c r="K26" s="611" t="s">
        <v>49</v>
      </c>
      <c r="L26" s="583"/>
      <c r="M26" s="583"/>
      <c r="N26" s="583"/>
      <c r="O26" s="583"/>
      <c r="P26" s="583"/>
      <c r="Q26" s="612"/>
    </row>
    <row r="27" spans="1:44" ht="30.75" customHeight="1" x14ac:dyDescent="0.3">
      <c r="A27" s="52" t="s">
        <v>179</v>
      </c>
      <c r="B27" s="116" t="s">
        <v>30</v>
      </c>
      <c r="C27" s="117" t="s">
        <v>31</v>
      </c>
      <c r="D27" s="117" t="s">
        <v>32</v>
      </c>
      <c r="E27" s="117" t="s">
        <v>33</v>
      </c>
      <c r="F27" s="117" t="s">
        <v>34</v>
      </c>
      <c r="G27" s="117" t="s">
        <v>35</v>
      </c>
      <c r="H27" s="117" t="s">
        <v>36</v>
      </c>
      <c r="I27" s="237" t="s">
        <v>37</v>
      </c>
      <c r="J27" s="401"/>
      <c r="K27" s="406"/>
      <c r="Q27" s="74"/>
    </row>
    <row r="28" spans="1:44" ht="14.4" x14ac:dyDescent="0.3">
      <c r="A28" s="53" t="s">
        <v>181</v>
      </c>
      <c r="B28" s="339">
        <v>0</v>
      </c>
      <c r="C28" s="559"/>
      <c r="D28" s="559"/>
      <c r="E28" s="559"/>
      <c r="F28" s="559"/>
      <c r="G28" s="559"/>
      <c r="H28" s="559"/>
      <c r="I28" s="561">
        <v>0.9</v>
      </c>
      <c r="J28" s="370"/>
      <c r="K28" s="609" t="s">
        <v>50</v>
      </c>
      <c r="L28" s="598"/>
      <c r="M28" s="598"/>
      <c r="N28" s="598"/>
      <c r="O28" s="598"/>
      <c r="P28" s="598"/>
      <c r="Q28" s="610"/>
    </row>
    <row r="29" spans="1:44" ht="14.4" x14ac:dyDescent="0.3">
      <c r="A29" s="3"/>
      <c r="B29" s="3"/>
      <c r="C29" s="1"/>
      <c r="D29" s="1"/>
      <c r="E29" s="1"/>
      <c r="F29" s="1"/>
      <c r="G29" s="1"/>
      <c r="H29" s="1"/>
      <c r="I29" s="1"/>
    </row>
    <row r="31" spans="1:44" ht="14.4" x14ac:dyDescent="0.3">
      <c r="C31" s="2"/>
      <c r="D31" s="2"/>
    </row>
    <row r="32" spans="1:44" thickBot="1" x14ac:dyDescent="0.35">
      <c r="A32" s="1"/>
      <c r="B32" s="1"/>
      <c r="C32" s="81"/>
      <c r="D32" s="81"/>
      <c r="E32" s="1"/>
      <c r="F32" s="1"/>
      <c r="G32" s="1"/>
      <c r="H32" s="1"/>
      <c r="I32" s="1"/>
      <c r="K32" s="1"/>
      <c r="L32" s="1"/>
      <c r="M32" s="1"/>
      <c r="N32" s="1"/>
      <c r="O32" s="1"/>
      <c r="P32" s="1"/>
      <c r="Q32" s="1"/>
      <c r="R32" s="1"/>
      <c r="S32" s="1"/>
      <c r="T32" s="1"/>
      <c r="U32" s="1"/>
      <c r="V32" s="613" t="s">
        <v>51</v>
      </c>
      <c r="W32" s="613"/>
      <c r="X32" s="613"/>
      <c r="Y32" s="614"/>
      <c r="Z32" s="614"/>
      <c r="AA32" s="614"/>
      <c r="AB32" s="614"/>
      <c r="AC32" s="614"/>
      <c r="AD32" s="614"/>
      <c r="AE32" s="614"/>
      <c r="AF32" s="614"/>
      <c r="AG32" s="614"/>
      <c r="AH32" s="614"/>
      <c r="AI32" s="614"/>
      <c r="AJ32" s="615"/>
      <c r="AK32" s="1"/>
      <c r="AL32" s="1"/>
      <c r="AM32" s="1"/>
      <c r="AN32" s="1"/>
      <c r="AO32" s="604" t="s">
        <v>51</v>
      </c>
      <c r="AP32" s="605"/>
      <c r="AQ32" s="606"/>
      <c r="AR32" s="1"/>
    </row>
    <row r="33" spans="1:48" ht="43.2" x14ac:dyDescent="0.3">
      <c r="A33" s="23" t="s">
        <v>52</v>
      </c>
      <c r="B33" s="407" t="s">
        <v>53</v>
      </c>
      <c r="C33" s="407" t="s">
        <v>54</v>
      </c>
      <c r="D33" s="407" t="s">
        <v>55</v>
      </c>
      <c r="E33" s="407" t="s">
        <v>56</v>
      </c>
      <c r="F33" s="407" t="s">
        <v>182</v>
      </c>
      <c r="G33" s="407" t="s">
        <v>183</v>
      </c>
      <c r="H33" s="407" t="s">
        <v>59</v>
      </c>
      <c r="I33" s="407" t="s">
        <v>60</v>
      </c>
      <c r="J33" s="407" t="s">
        <v>184</v>
      </c>
      <c r="K33" s="408" t="s">
        <v>62</v>
      </c>
      <c r="L33" s="409" t="s">
        <v>63</v>
      </c>
      <c r="M33" s="407" t="s">
        <v>64</v>
      </c>
      <c r="N33" s="407" t="s">
        <v>65</v>
      </c>
      <c r="O33" s="407" t="s">
        <v>66</v>
      </c>
      <c r="P33" s="410" t="s">
        <v>67</v>
      </c>
      <c r="Q33" s="23">
        <v>2023</v>
      </c>
      <c r="R33" s="262">
        <v>2024</v>
      </c>
      <c r="S33" s="262">
        <v>2025</v>
      </c>
      <c r="T33" s="262">
        <v>2026</v>
      </c>
      <c r="U33" s="261">
        <v>2027</v>
      </c>
      <c r="V33" s="587" t="s">
        <v>185</v>
      </c>
      <c r="W33" s="587"/>
      <c r="X33" s="587"/>
      <c r="Y33" s="587">
        <v>2024</v>
      </c>
      <c r="Z33" s="588"/>
      <c r="AA33" s="589"/>
      <c r="AB33" s="587">
        <v>2025</v>
      </c>
      <c r="AC33" s="588"/>
      <c r="AD33" s="589"/>
      <c r="AE33" s="587">
        <v>2026</v>
      </c>
      <c r="AF33" s="588"/>
      <c r="AG33" s="589"/>
      <c r="AH33" s="587">
        <v>2027</v>
      </c>
      <c r="AI33" s="588"/>
      <c r="AJ33" s="588"/>
      <c r="AK33" s="21" t="s">
        <v>186</v>
      </c>
      <c r="AL33" s="22" t="s">
        <v>70</v>
      </c>
      <c r="AM33" s="22" t="s">
        <v>187</v>
      </c>
      <c r="AN33" s="77"/>
      <c r="AO33" s="587" t="s">
        <v>188</v>
      </c>
      <c r="AP33" s="607"/>
      <c r="AQ33" s="608"/>
      <c r="AR33" s="77" t="s">
        <v>189</v>
      </c>
    </row>
    <row r="34" spans="1:48" s="14" customFormat="1" ht="151.5" customHeight="1" thickBot="1" x14ac:dyDescent="0.35">
      <c r="A34" s="411"/>
      <c r="B34" s="412" t="s">
        <v>75</v>
      </c>
      <c r="C34" s="413" t="s">
        <v>190</v>
      </c>
      <c r="D34" s="413" t="s">
        <v>77</v>
      </c>
      <c r="E34" s="414" t="s">
        <v>78</v>
      </c>
      <c r="F34" s="414" t="s">
        <v>78</v>
      </c>
      <c r="G34" s="414" t="s">
        <v>79</v>
      </c>
      <c r="H34" s="413" t="s">
        <v>80</v>
      </c>
      <c r="I34" s="413" t="s">
        <v>81</v>
      </c>
      <c r="J34" s="413" t="s">
        <v>82</v>
      </c>
      <c r="K34" s="413" t="s">
        <v>191</v>
      </c>
      <c r="L34" s="412" t="s">
        <v>84</v>
      </c>
      <c r="M34" s="412" t="s">
        <v>85</v>
      </c>
      <c r="N34" s="415" t="s">
        <v>192</v>
      </c>
      <c r="O34" s="414" t="s">
        <v>78</v>
      </c>
      <c r="P34" s="416"/>
      <c r="Q34" s="595"/>
      <c r="R34" s="596"/>
      <c r="S34" s="596"/>
      <c r="T34" s="596"/>
      <c r="U34" s="597"/>
      <c r="V34" s="387" t="s">
        <v>87</v>
      </c>
      <c r="W34" s="388" t="s">
        <v>88</v>
      </c>
      <c r="X34" s="389" t="s">
        <v>89</v>
      </c>
      <c r="Y34" s="390" t="s">
        <v>87</v>
      </c>
      <c r="Z34" s="388" t="s">
        <v>88</v>
      </c>
      <c r="AA34" s="391" t="s">
        <v>89</v>
      </c>
      <c r="AB34" s="28" t="s">
        <v>87</v>
      </c>
      <c r="AC34" s="25" t="s">
        <v>88</v>
      </c>
      <c r="AD34" s="26" t="s">
        <v>89</v>
      </c>
      <c r="AE34" s="28" t="s">
        <v>87</v>
      </c>
      <c r="AF34" s="25" t="s">
        <v>88</v>
      </c>
      <c r="AG34" s="26" t="s">
        <v>89</v>
      </c>
      <c r="AH34" s="28" t="s">
        <v>87</v>
      </c>
      <c r="AI34" s="25" t="s">
        <v>88</v>
      </c>
      <c r="AJ34" s="27" t="s">
        <v>89</v>
      </c>
      <c r="AK34" s="423" t="s">
        <v>90</v>
      </c>
      <c r="AL34" s="424" t="s">
        <v>78</v>
      </c>
      <c r="AM34" s="424"/>
      <c r="AN34" s="428"/>
      <c r="AO34" s="28" t="s">
        <v>87</v>
      </c>
      <c r="AP34" s="25" t="s">
        <v>88</v>
      </c>
      <c r="AQ34" s="26" t="s">
        <v>89</v>
      </c>
      <c r="AR34" s="78" t="s">
        <v>193</v>
      </c>
      <c r="AV34" s="76"/>
    </row>
    <row r="35" spans="1:48" s="19" customFormat="1" ht="259.2" x14ac:dyDescent="0.3">
      <c r="A35" s="341" t="s">
        <v>94</v>
      </c>
      <c r="B35" s="341"/>
      <c r="C35" s="341"/>
      <c r="D35" s="343" t="s">
        <v>95</v>
      </c>
      <c r="E35" s="342" t="s">
        <v>96</v>
      </c>
      <c r="F35" s="342" t="s">
        <v>97</v>
      </c>
      <c r="G35" s="342" t="s">
        <v>98</v>
      </c>
      <c r="H35" s="342"/>
      <c r="I35" s="342" t="s">
        <v>99</v>
      </c>
      <c r="J35" s="342" t="s">
        <v>100</v>
      </c>
      <c r="K35" s="342" t="s">
        <v>101</v>
      </c>
      <c r="L35" s="342">
        <v>1</v>
      </c>
      <c r="M35" s="342">
        <v>29</v>
      </c>
      <c r="N35" s="342" t="s">
        <v>102</v>
      </c>
      <c r="O35" s="343" t="s">
        <v>103</v>
      </c>
      <c r="P35" s="325">
        <f t="shared" ref="P35:P66" si="1">SUM(Q35:U35)</f>
        <v>135210</v>
      </c>
      <c r="Q35" s="334">
        <f t="shared" ref="Q35:Q94" si="2">SUM(V35:X35)</f>
        <v>13042</v>
      </c>
      <c r="R35" s="381">
        <f t="shared" ref="R35:R66" si="3">SUM(Y35:AA35)</f>
        <v>122168</v>
      </c>
      <c r="S35" s="381">
        <f t="shared" ref="S35:S66" si="4">SUM(AB35:AD35)</f>
        <v>0</v>
      </c>
      <c r="T35" s="381">
        <f t="shared" ref="T35:T66" si="5">SUM(AE35:AG35)</f>
        <v>0</v>
      </c>
      <c r="U35" s="383">
        <f t="shared" ref="U35:U66" si="6">SUM(AH35:AJ35)</f>
        <v>0</v>
      </c>
      <c r="V35" s="334"/>
      <c r="W35" s="333">
        <f>12042+1000</f>
        <v>13042</v>
      </c>
      <c r="X35" s="393"/>
      <c r="Y35" s="334"/>
      <c r="Z35" s="333">
        <f>48168+4000</f>
        <v>52168</v>
      </c>
      <c r="AA35" s="393">
        <v>70000</v>
      </c>
      <c r="AB35" s="328"/>
      <c r="AC35" s="329"/>
      <c r="AD35" s="331"/>
      <c r="AE35" s="330"/>
      <c r="AF35" s="329"/>
      <c r="AG35" s="331"/>
      <c r="AH35" s="330"/>
      <c r="AI35" s="329"/>
      <c r="AJ35" s="329"/>
      <c r="AK35" s="344" t="s">
        <v>104</v>
      </c>
      <c r="AL35" s="332"/>
      <c r="AM35" s="332"/>
      <c r="AN35" s="429"/>
      <c r="AO35" s="417">
        <v>0</v>
      </c>
      <c r="AP35" s="421">
        <v>0</v>
      </c>
      <c r="AQ35" s="418">
        <v>0</v>
      </c>
      <c r="AR35" s="566" t="s">
        <v>348</v>
      </c>
    </row>
    <row r="36" spans="1:48" s="35" customFormat="1" ht="273.60000000000002" x14ac:dyDescent="0.3">
      <c r="A36" s="341" t="s">
        <v>95</v>
      </c>
      <c r="B36" s="341"/>
      <c r="C36" s="341"/>
      <c r="D36" s="343" t="s">
        <v>95</v>
      </c>
      <c r="E36" s="342" t="s">
        <v>96</v>
      </c>
      <c r="F36" s="342" t="s">
        <v>105</v>
      </c>
      <c r="G36" s="342" t="s">
        <v>106</v>
      </c>
      <c r="H36" s="342"/>
      <c r="I36" s="342" t="s">
        <v>107</v>
      </c>
      <c r="J36" s="342" t="s">
        <v>108</v>
      </c>
      <c r="K36" s="342" t="s">
        <v>109</v>
      </c>
      <c r="L36" s="342">
        <v>4</v>
      </c>
      <c r="M36" s="342">
        <v>30</v>
      </c>
      <c r="N36" s="342"/>
      <c r="O36" s="343" t="s">
        <v>103</v>
      </c>
      <c r="P36" s="325">
        <f t="shared" si="1"/>
        <v>100000</v>
      </c>
      <c r="Q36" s="326">
        <f t="shared" si="2"/>
        <v>0</v>
      </c>
      <c r="R36" s="327">
        <f t="shared" si="3"/>
        <v>100000</v>
      </c>
      <c r="S36" s="327">
        <f t="shared" si="4"/>
        <v>0</v>
      </c>
      <c r="T36" s="327">
        <f t="shared" si="5"/>
        <v>0</v>
      </c>
      <c r="U36" s="328">
        <f t="shared" si="6"/>
        <v>0</v>
      </c>
      <c r="V36" s="394"/>
      <c r="W36" s="337"/>
      <c r="X36" s="349"/>
      <c r="Y36" s="394"/>
      <c r="Z36" s="337"/>
      <c r="AA36" s="349">
        <v>100000</v>
      </c>
      <c r="AB36" s="328"/>
      <c r="AC36" s="329"/>
      <c r="AD36" s="331"/>
      <c r="AE36" s="330"/>
      <c r="AF36" s="329"/>
      <c r="AG36" s="331"/>
      <c r="AH36" s="330"/>
      <c r="AI36" s="329"/>
      <c r="AJ36" s="329"/>
      <c r="AK36" s="344" t="s">
        <v>110</v>
      </c>
      <c r="AL36" s="332"/>
      <c r="AM36" s="332"/>
      <c r="AN36" s="429"/>
      <c r="AO36" s="419">
        <v>0</v>
      </c>
      <c r="AP36" s="289">
        <v>0</v>
      </c>
      <c r="AQ36" s="420">
        <v>0</v>
      </c>
      <c r="AR36" s="494" t="s">
        <v>349</v>
      </c>
    </row>
    <row r="37" spans="1:48" s="35" customFormat="1" ht="244.8" x14ac:dyDescent="0.3">
      <c r="A37" s="341" t="s">
        <v>95</v>
      </c>
      <c r="B37" s="341"/>
      <c r="C37" s="341"/>
      <c r="D37" s="343" t="s">
        <v>95</v>
      </c>
      <c r="E37" s="342" t="s">
        <v>96</v>
      </c>
      <c r="F37" s="342" t="s">
        <v>105</v>
      </c>
      <c r="G37" s="342" t="s">
        <v>111</v>
      </c>
      <c r="H37" s="342"/>
      <c r="I37" s="342" t="s">
        <v>112</v>
      </c>
      <c r="J37" s="342" t="s">
        <v>113</v>
      </c>
      <c r="K37" s="342" t="s">
        <v>114</v>
      </c>
      <c r="L37" s="342">
        <v>3</v>
      </c>
      <c r="M37" s="342">
        <v>31</v>
      </c>
      <c r="N37" s="342" t="s">
        <v>115</v>
      </c>
      <c r="O37" s="343" t="s">
        <v>103</v>
      </c>
      <c r="P37" s="325">
        <f t="shared" si="1"/>
        <v>304620</v>
      </c>
      <c r="Q37" s="326">
        <f t="shared" si="2"/>
        <v>6930</v>
      </c>
      <c r="R37" s="327">
        <f t="shared" si="3"/>
        <v>297690</v>
      </c>
      <c r="S37" s="327">
        <f t="shared" si="4"/>
        <v>0</v>
      </c>
      <c r="T37" s="327">
        <f t="shared" si="5"/>
        <v>0</v>
      </c>
      <c r="U37" s="328">
        <f t="shared" si="6"/>
        <v>0</v>
      </c>
      <c r="V37" s="394"/>
      <c r="W37" s="337">
        <v>6930</v>
      </c>
      <c r="X37" s="349"/>
      <c r="Y37" s="394">
        <v>270000</v>
      </c>
      <c r="Z37" s="337">
        <f>25690+2000</f>
        <v>27690</v>
      </c>
      <c r="AA37" s="349"/>
      <c r="AB37" s="328"/>
      <c r="AC37" s="329"/>
      <c r="AD37" s="331"/>
      <c r="AE37" s="330"/>
      <c r="AF37" s="329"/>
      <c r="AG37" s="331"/>
      <c r="AH37" s="330"/>
      <c r="AI37" s="329"/>
      <c r="AJ37" s="329"/>
      <c r="AK37" s="344" t="s">
        <v>116</v>
      </c>
      <c r="AL37" s="332"/>
      <c r="AM37" s="332"/>
      <c r="AN37" s="429"/>
      <c r="AO37" s="419">
        <v>0</v>
      </c>
      <c r="AP37" s="289">
        <v>0</v>
      </c>
      <c r="AQ37" s="420">
        <v>0</v>
      </c>
      <c r="AR37" s="494" t="s">
        <v>350</v>
      </c>
    </row>
    <row r="38" spans="1:48" s="35" customFormat="1" ht="316.8" x14ac:dyDescent="0.3">
      <c r="A38" s="341" t="s">
        <v>95</v>
      </c>
      <c r="B38" s="341"/>
      <c r="C38" s="341"/>
      <c r="D38" s="343" t="s">
        <v>95</v>
      </c>
      <c r="E38" s="342" t="s">
        <v>117</v>
      </c>
      <c r="F38" s="342" t="s">
        <v>118</v>
      </c>
      <c r="G38" s="342" t="s">
        <v>119</v>
      </c>
      <c r="H38" s="342"/>
      <c r="I38" s="342" t="s">
        <v>120</v>
      </c>
      <c r="J38" s="342" t="s">
        <v>121</v>
      </c>
      <c r="K38" s="342" t="s">
        <v>122</v>
      </c>
      <c r="L38" s="342">
        <v>2</v>
      </c>
      <c r="M38" s="342">
        <v>32</v>
      </c>
      <c r="N38" s="342" t="s">
        <v>123</v>
      </c>
      <c r="O38" s="343" t="s">
        <v>103</v>
      </c>
      <c r="P38" s="325">
        <f t="shared" si="1"/>
        <v>121226</v>
      </c>
      <c r="Q38" s="326">
        <f t="shared" si="2"/>
        <v>14246</v>
      </c>
      <c r="R38" s="327">
        <f t="shared" si="3"/>
        <v>106980</v>
      </c>
      <c r="S38" s="327">
        <f t="shared" si="4"/>
        <v>0</v>
      </c>
      <c r="T38" s="327">
        <f t="shared" si="5"/>
        <v>0</v>
      </c>
      <c r="U38" s="328">
        <f t="shared" si="6"/>
        <v>0</v>
      </c>
      <c r="V38" s="394"/>
      <c r="W38" s="337">
        <f>13246+1000</f>
        <v>14246</v>
      </c>
      <c r="X38" s="349"/>
      <c r="Y38" s="394"/>
      <c r="Z38" s="337">
        <f>52980+4000</f>
        <v>56980</v>
      </c>
      <c r="AA38" s="349">
        <v>50000</v>
      </c>
      <c r="AB38" s="328"/>
      <c r="AC38" s="329"/>
      <c r="AD38" s="331"/>
      <c r="AE38" s="330"/>
      <c r="AF38" s="329"/>
      <c r="AG38" s="331"/>
      <c r="AH38" s="330"/>
      <c r="AI38" s="329"/>
      <c r="AJ38" s="329"/>
      <c r="AK38" s="344" t="s">
        <v>124</v>
      </c>
      <c r="AL38" s="332"/>
      <c r="AM38" s="332"/>
      <c r="AN38" s="429"/>
      <c r="AO38" s="419">
        <v>0</v>
      </c>
      <c r="AP38" s="289">
        <v>0</v>
      </c>
      <c r="AQ38" s="420">
        <v>0</v>
      </c>
      <c r="AR38" s="494" t="s">
        <v>351</v>
      </c>
    </row>
    <row r="39" spans="1:48" s="35" customFormat="1" ht="288" x14ac:dyDescent="0.3">
      <c r="A39" s="341" t="s">
        <v>95</v>
      </c>
      <c r="B39" s="341"/>
      <c r="C39" s="341"/>
      <c r="D39" s="343" t="s">
        <v>95</v>
      </c>
      <c r="E39" s="342" t="s">
        <v>96</v>
      </c>
      <c r="F39" s="342" t="s">
        <v>125</v>
      </c>
      <c r="G39" s="342" t="s">
        <v>98</v>
      </c>
      <c r="H39" s="342"/>
      <c r="I39" s="342" t="s">
        <v>126</v>
      </c>
      <c r="J39" s="342" t="s">
        <v>127</v>
      </c>
      <c r="K39" s="342" t="s">
        <v>128</v>
      </c>
      <c r="L39" s="342">
        <v>5</v>
      </c>
      <c r="M39" s="342"/>
      <c r="N39" s="342"/>
      <c r="O39" s="343" t="s">
        <v>103</v>
      </c>
      <c r="P39" s="325">
        <f t="shared" si="1"/>
        <v>50562</v>
      </c>
      <c r="Q39" s="326">
        <f t="shared" si="2"/>
        <v>0</v>
      </c>
      <c r="R39" s="327">
        <f t="shared" si="3"/>
        <v>50562</v>
      </c>
      <c r="S39" s="327">
        <f t="shared" si="4"/>
        <v>0</v>
      </c>
      <c r="T39" s="327">
        <f t="shared" si="5"/>
        <v>0</v>
      </c>
      <c r="U39" s="328">
        <f t="shared" si="6"/>
        <v>0</v>
      </c>
      <c r="V39" s="394"/>
      <c r="W39" s="337"/>
      <c r="X39" s="349"/>
      <c r="Y39" s="394"/>
      <c r="Z39" s="337">
        <f>46562+4000</f>
        <v>50562</v>
      </c>
      <c r="AA39" s="349"/>
      <c r="AB39" s="328"/>
      <c r="AC39" s="329"/>
      <c r="AD39" s="331"/>
      <c r="AE39" s="330"/>
      <c r="AF39" s="329"/>
      <c r="AG39" s="331"/>
      <c r="AH39" s="330"/>
      <c r="AI39" s="329"/>
      <c r="AJ39" s="329"/>
      <c r="AK39" s="344" t="s">
        <v>129</v>
      </c>
      <c r="AL39" s="332"/>
      <c r="AM39" s="332"/>
      <c r="AN39" s="429"/>
      <c r="AO39" s="419">
        <v>0</v>
      </c>
      <c r="AP39" s="289">
        <v>0</v>
      </c>
      <c r="AQ39" s="420">
        <v>0</v>
      </c>
      <c r="AR39" s="494" t="s">
        <v>354</v>
      </c>
    </row>
    <row r="40" spans="1:48" s="19" customFormat="1" ht="230.4" x14ac:dyDescent="0.3">
      <c r="A40" s="341" t="s">
        <v>95</v>
      </c>
      <c r="B40" s="341"/>
      <c r="C40" s="341"/>
      <c r="D40" s="343" t="s">
        <v>95</v>
      </c>
      <c r="E40" s="342" t="s">
        <v>96</v>
      </c>
      <c r="F40" s="342" t="s">
        <v>130</v>
      </c>
      <c r="G40" s="342" t="s">
        <v>106</v>
      </c>
      <c r="H40" s="342"/>
      <c r="I40" s="342" t="s">
        <v>131</v>
      </c>
      <c r="J40" s="342" t="s">
        <v>132</v>
      </c>
      <c r="K40" s="342" t="s">
        <v>133</v>
      </c>
      <c r="L40" s="342">
        <v>6</v>
      </c>
      <c r="M40" s="342"/>
      <c r="N40" s="342"/>
      <c r="O40" s="343" t="s">
        <v>103</v>
      </c>
      <c r="P40" s="325">
        <f t="shared" si="1"/>
        <v>18000</v>
      </c>
      <c r="Q40" s="326">
        <f t="shared" si="2"/>
        <v>6000</v>
      </c>
      <c r="R40" s="327">
        <f t="shared" si="3"/>
        <v>12000</v>
      </c>
      <c r="S40" s="327">
        <f t="shared" si="4"/>
        <v>0</v>
      </c>
      <c r="T40" s="327">
        <f t="shared" si="5"/>
        <v>0</v>
      </c>
      <c r="U40" s="328">
        <f t="shared" si="6"/>
        <v>0</v>
      </c>
      <c r="V40" s="394"/>
      <c r="W40" s="337"/>
      <c r="X40" s="349">
        <v>6000</v>
      </c>
      <c r="Y40" s="394"/>
      <c r="Z40" s="337"/>
      <c r="AA40" s="349">
        <v>12000</v>
      </c>
      <c r="AB40" s="328"/>
      <c r="AC40" s="329"/>
      <c r="AD40" s="331"/>
      <c r="AE40" s="330"/>
      <c r="AF40" s="329"/>
      <c r="AG40" s="331"/>
      <c r="AH40" s="330"/>
      <c r="AI40" s="329"/>
      <c r="AJ40" s="329"/>
      <c r="AK40" s="344" t="s">
        <v>134</v>
      </c>
      <c r="AL40" s="332"/>
      <c r="AM40" s="332"/>
      <c r="AN40" s="429"/>
      <c r="AO40" s="419">
        <v>0</v>
      </c>
      <c r="AP40" s="289">
        <v>0</v>
      </c>
      <c r="AQ40" s="420">
        <v>0</v>
      </c>
      <c r="AR40" s="494" t="s">
        <v>352</v>
      </c>
    </row>
    <row r="41" spans="1:48" s="35" customFormat="1" ht="201.6" x14ac:dyDescent="0.3">
      <c r="A41" s="340" t="s">
        <v>95</v>
      </c>
      <c r="B41" s="341"/>
      <c r="C41" s="341"/>
      <c r="D41" s="343" t="s">
        <v>95</v>
      </c>
      <c r="E41" s="342" t="s">
        <v>96</v>
      </c>
      <c r="F41" s="342" t="s">
        <v>105</v>
      </c>
      <c r="G41" s="342" t="s">
        <v>98</v>
      </c>
      <c r="H41" s="342"/>
      <c r="I41" s="342" t="s">
        <v>135</v>
      </c>
      <c r="J41" s="342" t="s">
        <v>136</v>
      </c>
      <c r="K41" s="342" t="s">
        <v>137</v>
      </c>
      <c r="L41" s="342"/>
      <c r="M41" s="342"/>
      <c r="N41" s="342"/>
      <c r="O41" s="343" t="s">
        <v>138</v>
      </c>
      <c r="P41" s="325">
        <f t="shared" si="1"/>
        <v>212000</v>
      </c>
      <c r="Q41" s="326">
        <f t="shared" si="2"/>
        <v>150000</v>
      </c>
      <c r="R41" s="327">
        <f t="shared" si="3"/>
        <v>62000</v>
      </c>
      <c r="S41" s="327">
        <f t="shared" si="4"/>
        <v>0</v>
      </c>
      <c r="T41" s="327">
        <f t="shared" si="5"/>
        <v>0</v>
      </c>
      <c r="U41" s="328">
        <f t="shared" si="6"/>
        <v>0</v>
      </c>
      <c r="V41" s="394"/>
      <c r="W41" s="337">
        <v>140000</v>
      </c>
      <c r="X41" s="349">
        <v>10000</v>
      </c>
      <c r="Y41" s="394"/>
      <c r="Z41" s="337">
        <v>52000</v>
      </c>
      <c r="AA41" s="349">
        <v>10000</v>
      </c>
      <c r="AB41" s="328"/>
      <c r="AC41" s="329"/>
      <c r="AD41" s="331"/>
      <c r="AE41" s="330"/>
      <c r="AF41" s="329"/>
      <c r="AG41" s="331"/>
      <c r="AH41" s="330"/>
      <c r="AI41" s="329"/>
      <c r="AJ41" s="329"/>
      <c r="AK41" s="344" t="s">
        <v>139</v>
      </c>
      <c r="AL41" s="332"/>
      <c r="AM41" s="332"/>
      <c r="AN41" s="429"/>
      <c r="AO41" s="419">
        <v>0</v>
      </c>
      <c r="AP41" s="289">
        <v>0</v>
      </c>
      <c r="AQ41" s="420">
        <v>0</v>
      </c>
      <c r="AR41" s="494" t="s">
        <v>363</v>
      </c>
    </row>
    <row r="42" spans="1:48" s="35" customFormat="1" ht="187.2" x14ac:dyDescent="0.3">
      <c r="A42" s="340" t="s">
        <v>95</v>
      </c>
      <c r="B42" s="341"/>
      <c r="C42" s="341"/>
      <c r="D42" s="343" t="s">
        <v>95</v>
      </c>
      <c r="E42" s="342" t="s">
        <v>117</v>
      </c>
      <c r="F42" s="342" t="s">
        <v>118</v>
      </c>
      <c r="G42" s="342" t="s">
        <v>119</v>
      </c>
      <c r="H42" s="342"/>
      <c r="I42" s="342" t="s">
        <v>140</v>
      </c>
      <c r="J42" s="342" t="s">
        <v>141</v>
      </c>
      <c r="K42" s="342" t="s">
        <v>142</v>
      </c>
      <c r="L42" s="342"/>
      <c r="M42" s="342"/>
      <c r="N42" s="342"/>
      <c r="O42" s="343" t="s">
        <v>143</v>
      </c>
      <c r="P42" s="325">
        <f t="shared" si="1"/>
        <v>545500</v>
      </c>
      <c r="Q42" s="326">
        <f t="shared" si="2"/>
        <v>0</v>
      </c>
      <c r="R42" s="327">
        <f t="shared" si="3"/>
        <v>545500</v>
      </c>
      <c r="S42" s="327">
        <f t="shared" si="4"/>
        <v>0</v>
      </c>
      <c r="T42" s="327">
        <f t="shared" si="5"/>
        <v>0</v>
      </c>
      <c r="U42" s="328">
        <f t="shared" si="6"/>
        <v>0</v>
      </c>
      <c r="V42" s="394"/>
      <c r="W42" s="337"/>
      <c r="X42" s="349"/>
      <c r="Y42" s="394">
        <v>395500</v>
      </c>
      <c r="Z42" s="337">
        <v>50000</v>
      </c>
      <c r="AA42" s="349">
        <v>100000</v>
      </c>
      <c r="AB42" s="328"/>
      <c r="AC42" s="329"/>
      <c r="AD42" s="331"/>
      <c r="AE42" s="330"/>
      <c r="AF42" s="329"/>
      <c r="AG42" s="331"/>
      <c r="AH42" s="330"/>
      <c r="AI42" s="329"/>
      <c r="AJ42" s="329"/>
      <c r="AK42" s="344" t="s">
        <v>144</v>
      </c>
      <c r="AL42" s="332"/>
      <c r="AM42" s="332"/>
      <c r="AN42" s="429"/>
      <c r="AO42" s="419">
        <v>0</v>
      </c>
      <c r="AP42" s="289">
        <v>0</v>
      </c>
      <c r="AQ42" s="420">
        <v>0</v>
      </c>
      <c r="AR42" s="422" t="s">
        <v>353</v>
      </c>
    </row>
    <row r="43" spans="1:48" s="35" customFormat="1" ht="230.4" x14ac:dyDescent="0.3">
      <c r="A43" s="340" t="s">
        <v>95</v>
      </c>
      <c r="B43" s="341"/>
      <c r="C43" s="341"/>
      <c r="D43" s="343" t="s">
        <v>95</v>
      </c>
      <c r="E43" s="342" t="s">
        <v>96</v>
      </c>
      <c r="F43" s="342" t="s">
        <v>105</v>
      </c>
      <c r="G43" s="342" t="s">
        <v>98</v>
      </c>
      <c r="H43" s="342"/>
      <c r="I43" s="342" t="s">
        <v>145</v>
      </c>
      <c r="J43" s="342" t="s">
        <v>146</v>
      </c>
      <c r="K43" s="342" t="s">
        <v>147</v>
      </c>
      <c r="L43" s="342"/>
      <c r="M43" s="342"/>
      <c r="N43" s="342"/>
      <c r="O43" s="343" t="s">
        <v>143</v>
      </c>
      <c r="P43" s="325">
        <f t="shared" si="1"/>
        <v>60000</v>
      </c>
      <c r="Q43" s="326">
        <f t="shared" si="2"/>
        <v>0</v>
      </c>
      <c r="R43" s="327">
        <f t="shared" si="3"/>
        <v>60000</v>
      </c>
      <c r="S43" s="327">
        <f t="shared" si="4"/>
        <v>0</v>
      </c>
      <c r="T43" s="327">
        <f t="shared" si="5"/>
        <v>0</v>
      </c>
      <c r="U43" s="328">
        <f t="shared" si="6"/>
        <v>0</v>
      </c>
      <c r="V43" s="394"/>
      <c r="W43" s="337"/>
      <c r="X43" s="349"/>
      <c r="Y43" s="394"/>
      <c r="Z43" s="337"/>
      <c r="AA43" s="349">
        <v>60000</v>
      </c>
      <c r="AB43" s="328"/>
      <c r="AC43" s="329"/>
      <c r="AD43" s="331"/>
      <c r="AE43" s="330"/>
      <c r="AF43" s="329"/>
      <c r="AG43" s="331"/>
      <c r="AH43" s="330"/>
      <c r="AI43" s="329"/>
      <c r="AJ43" s="329"/>
      <c r="AK43" s="344" t="s">
        <v>148</v>
      </c>
      <c r="AL43" s="332"/>
      <c r="AM43" s="332"/>
      <c r="AN43" s="429"/>
      <c r="AO43" s="419">
        <v>0</v>
      </c>
      <c r="AP43" s="289">
        <v>0</v>
      </c>
      <c r="AQ43" s="420">
        <v>0</v>
      </c>
      <c r="AR43" s="494" t="s">
        <v>362</v>
      </c>
    </row>
    <row r="44" spans="1:48" s="35" customFormat="1" ht="86.4" x14ac:dyDescent="0.3">
      <c r="A44" s="340"/>
      <c r="B44" s="341"/>
      <c r="C44" s="341"/>
      <c r="D44" s="343"/>
      <c r="E44" s="343"/>
      <c r="F44" s="343"/>
      <c r="G44" s="343"/>
      <c r="H44" s="343"/>
      <c r="I44" s="343"/>
      <c r="J44" s="343"/>
      <c r="K44" s="343"/>
      <c r="L44" s="343"/>
      <c r="M44" s="343"/>
      <c r="N44" s="343"/>
      <c r="O44" s="343"/>
      <c r="P44" s="325">
        <f t="shared" si="1"/>
        <v>0</v>
      </c>
      <c r="Q44" s="326">
        <f t="shared" si="2"/>
        <v>0</v>
      </c>
      <c r="R44" s="327">
        <f t="shared" si="3"/>
        <v>0</v>
      </c>
      <c r="S44" s="327">
        <f t="shared" si="4"/>
        <v>0</v>
      </c>
      <c r="T44" s="327">
        <f t="shared" si="5"/>
        <v>0</v>
      </c>
      <c r="U44" s="328">
        <f t="shared" si="6"/>
        <v>0</v>
      </c>
      <c r="V44" s="394"/>
      <c r="W44" s="337"/>
      <c r="X44" s="349"/>
      <c r="Y44" s="394"/>
      <c r="Z44" s="337"/>
      <c r="AA44" s="349"/>
      <c r="AB44" s="328"/>
      <c r="AC44" s="329"/>
      <c r="AD44" s="331"/>
      <c r="AE44" s="330"/>
      <c r="AF44" s="329"/>
      <c r="AG44" s="331"/>
      <c r="AH44" s="330"/>
      <c r="AI44" s="329"/>
      <c r="AJ44" s="329"/>
      <c r="AK44" s="344" t="s">
        <v>149</v>
      </c>
      <c r="AL44" s="332"/>
      <c r="AM44" s="332"/>
      <c r="AN44" s="429"/>
      <c r="AO44" s="419"/>
      <c r="AP44" s="289"/>
      <c r="AQ44" s="420"/>
      <c r="AR44" s="422"/>
    </row>
    <row r="45" spans="1:48" s="35" customFormat="1" ht="15.6" x14ac:dyDescent="0.3">
      <c r="A45" s="340"/>
      <c r="B45" s="341"/>
      <c r="C45" s="341"/>
      <c r="D45" s="343"/>
      <c r="E45" s="343"/>
      <c r="F45" s="343"/>
      <c r="G45" s="343"/>
      <c r="H45" s="343"/>
      <c r="I45" s="343"/>
      <c r="J45" s="343"/>
      <c r="K45" s="343"/>
      <c r="L45" s="343"/>
      <c r="M45" s="343"/>
      <c r="N45" s="343"/>
      <c r="O45" s="343"/>
      <c r="P45" s="325">
        <f t="shared" si="1"/>
        <v>0</v>
      </c>
      <c r="Q45" s="326">
        <f t="shared" si="2"/>
        <v>0</v>
      </c>
      <c r="R45" s="327">
        <f t="shared" si="3"/>
        <v>0</v>
      </c>
      <c r="S45" s="327">
        <f t="shared" si="4"/>
        <v>0</v>
      </c>
      <c r="T45" s="327">
        <f t="shared" si="5"/>
        <v>0</v>
      </c>
      <c r="U45" s="328">
        <f t="shared" si="6"/>
        <v>0</v>
      </c>
      <c r="V45" s="394"/>
      <c r="W45" s="337"/>
      <c r="X45" s="349"/>
      <c r="Y45" s="394"/>
      <c r="Z45" s="337"/>
      <c r="AA45" s="349"/>
      <c r="AB45" s="328"/>
      <c r="AC45" s="329"/>
      <c r="AD45" s="331"/>
      <c r="AE45" s="330"/>
      <c r="AF45" s="329"/>
      <c r="AG45" s="331"/>
      <c r="AH45" s="330"/>
      <c r="AI45" s="329"/>
      <c r="AJ45" s="329"/>
      <c r="AK45" s="344"/>
      <c r="AL45" s="332"/>
      <c r="AM45" s="332"/>
      <c r="AN45" s="429"/>
      <c r="AO45" s="419"/>
      <c r="AP45" s="289"/>
      <c r="AQ45" s="420"/>
      <c r="AR45" s="422"/>
    </row>
    <row r="46" spans="1:48" s="19" customFormat="1" ht="15.6" x14ac:dyDescent="0.3">
      <c r="A46" s="340"/>
      <c r="B46" s="341"/>
      <c r="C46" s="341"/>
      <c r="D46" s="343"/>
      <c r="E46" s="343"/>
      <c r="F46" s="343"/>
      <c r="G46" s="343"/>
      <c r="H46" s="343"/>
      <c r="I46" s="343"/>
      <c r="J46" s="343"/>
      <c r="K46" s="343"/>
      <c r="L46" s="343"/>
      <c r="M46" s="343"/>
      <c r="N46" s="343"/>
      <c r="O46" s="343"/>
      <c r="P46" s="325">
        <f t="shared" si="1"/>
        <v>0</v>
      </c>
      <c r="Q46" s="326">
        <f t="shared" si="2"/>
        <v>0</v>
      </c>
      <c r="R46" s="327">
        <f t="shared" si="3"/>
        <v>0</v>
      </c>
      <c r="S46" s="327">
        <f t="shared" si="4"/>
        <v>0</v>
      </c>
      <c r="T46" s="327">
        <f t="shared" si="5"/>
        <v>0</v>
      </c>
      <c r="U46" s="328">
        <f t="shared" si="6"/>
        <v>0</v>
      </c>
      <c r="V46" s="394"/>
      <c r="W46" s="337"/>
      <c r="X46" s="349"/>
      <c r="Y46" s="394"/>
      <c r="Z46" s="337"/>
      <c r="AA46" s="349"/>
      <c r="AB46" s="328"/>
      <c r="AC46" s="329"/>
      <c r="AD46" s="331"/>
      <c r="AE46" s="330"/>
      <c r="AF46" s="329"/>
      <c r="AG46" s="331"/>
      <c r="AH46" s="330"/>
      <c r="AI46" s="329"/>
      <c r="AJ46" s="329"/>
      <c r="AK46" s="344"/>
      <c r="AL46" s="332"/>
      <c r="AM46" s="332"/>
      <c r="AN46" s="429"/>
      <c r="AO46" s="419"/>
      <c r="AP46" s="289"/>
      <c r="AQ46" s="420"/>
      <c r="AR46" s="422"/>
    </row>
    <row r="47" spans="1:48" s="19" customFormat="1" ht="15.6" x14ac:dyDescent="0.3">
      <c r="A47" s="340"/>
      <c r="B47" s="341"/>
      <c r="C47" s="341"/>
      <c r="D47" s="343"/>
      <c r="E47" s="343"/>
      <c r="F47" s="343"/>
      <c r="G47" s="343"/>
      <c r="H47" s="343"/>
      <c r="I47" s="343"/>
      <c r="J47" s="343"/>
      <c r="K47" s="343"/>
      <c r="L47" s="343"/>
      <c r="M47" s="343"/>
      <c r="N47" s="343"/>
      <c r="O47" s="343"/>
      <c r="P47" s="325">
        <f t="shared" si="1"/>
        <v>0</v>
      </c>
      <c r="Q47" s="326">
        <f t="shared" si="2"/>
        <v>0</v>
      </c>
      <c r="R47" s="327">
        <f t="shared" si="3"/>
        <v>0</v>
      </c>
      <c r="S47" s="327">
        <f t="shared" si="4"/>
        <v>0</v>
      </c>
      <c r="T47" s="327">
        <f t="shared" si="5"/>
        <v>0</v>
      </c>
      <c r="U47" s="328">
        <f t="shared" si="6"/>
        <v>0</v>
      </c>
      <c r="V47" s="394"/>
      <c r="W47" s="337"/>
      <c r="X47" s="349"/>
      <c r="Y47" s="394"/>
      <c r="Z47" s="337"/>
      <c r="AA47" s="349"/>
      <c r="AB47" s="328"/>
      <c r="AC47" s="329"/>
      <c r="AD47" s="331"/>
      <c r="AE47" s="330"/>
      <c r="AF47" s="329"/>
      <c r="AG47" s="331"/>
      <c r="AH47" s="330"/>
      <c r="AI47" s="329"/>
      <c r="AJ47" s="329"/>
      <c r="AK47" s="344"/>
      <c r="AL47" s="332"/>
      <c r="AM47" s="332"/>
      <c r="AN47" s="429"/>
      <c r="AO47" s="419"/>
      <c r="AP47" s="289"/>
      <c r="AQ47" s="420"/>
      <c r="AR47" s="422"/>
    </row>
    <row r="48" spans="1:48" s="35" customFormat="1" ht="15.6" x14ac:dyDescent="0.3">
      <c r="A48" s="340"/>
      <c r="B48" s="341"/>
      <c r="C48" s="341"/>
      <c r="D48" s="343"/>
      <c r="E48" s="343"/>
      <c r="F48" s="343"/>
      <c r="G48" s="343"/>
      <c r="H48" s="343"/>
      <c r="I48" s="343"/>
      <c r="J48" s="343"/>
      <c r="K48" s="343"/>
      <c r="L48" s="343"/>
      <c r="M48" s="343"/>
      <c r="N48" s="343"/>
      <c r="O48" s="343"/>
      <c r="P48" s="325">
        <f t="shared" si="1"/>
        <v>0</v>
      </c>
      <c r="Q48" s="326">
        <f t="shared" si="2"/>
        <v>0</v>
      </c>
      <c r="R48" s="327">
        <f t="shared" si="3"/>
        <v>0</v>
      </c>
      <c r="S48" s="327">
        <f t="shared" si="4"/>
        <v>0</v>
      </c>
      <c r="T48" s="327">
        <f t="shared" si="5"/>
        <v>0</v>
      </c>
      <c r="U48" s="328">
        <f t="shared" si="6"/>
        <v>0</v>
      </c>
      <c r="V48" s="394"/>
      <c r="W48" s="337"/>
      <c r="X48" s="349"/>
      <c r="Y48" s="394"/>
      <c r="Z48" s="337"/>
      <c r="AA48" s="349"/>
      <c r="AB48" s="328"/>
      <c r="AC48" s="329"/>
      <c r="AD48" s="331"/>
      <c r="AE48" s="330"/>
      <c r="AF48" s="329"/>
      <c r="AG48" s="331"/>
      <c r="AH48" s="330"/>
      <c r="AI48" s="329"/>
      <c r="AJ48" s="329"/>
      <c r="AK48" s="344"/>
      <c r="AL48" s="332"/>
      <c r="AM48" s="332"/>
      <c r="AN48" s="429"/>
      <c r="AO48" s="419"/>
      <c r="AP48" s="289"/>
      <c r="AQ48" s="420"/>
      <c r="AR48" s="422"/>
    </row>
    <row r="49" spans="1:44" s="19" customFormat="1" ht="15.6" x14ac:dyDescent="0.3">
      <c r="A49" s="340"/>
      <c r="B49" s="341"/>
      <c r="C49" s="341"/>
      <c r="D49" s="343"/>
      <c r="E49" s="343"/>
      <c r="F49" s="343"/>
      <c r="G49" s="343"/>
      <c r="H49" s="343"/>
      <c r="I49" s="343"/>
      <c r="J49" s="343"/>
      <c r="K49" s="343"/>
      <c r="L49" s="343"/>
      <c r="M49" s="343"/>
      <c r="N49" s="343"/>
      <c r="O49" s="343"/>
      <c r="P49" s="325">
        <f t="shared" si="1"/>
        <v>0</v>
      </c>
      <c r="Q49" s="326">
        <f t="shared" si="2"/>
        <v>0</v>
      </c>
      <c r="R49" s="327">
        <f t="shared" si="3"/>
        <v>0</v>
      </c>
      <c r="S49" s="327">
        <f t="shared" si="4"/>
        <v>0</v>
      </c>
      <c r="T49" s="327">
        <f t="shared" si="5"/>
        <v>0</v>
      </c>
      <c r="U49" s="328">
        <f t="shared" si="6"/>
        <v>0</v>
      </c>
      <c r="V49" s="394"/>
      <c r="W49" s="337"/>
      <c r="X49" s="349"/>
      <c r="Y49" s="394"/>
      <c r="Z49" s="337"/>
      <c r="AA49" s="349"/>
      <c r="AB49" s="328"/>
      <c r="AC49" s="329"/>
      <c r="AD49" s="331"/>
      <c r="AE49" s="330"/>
      <c r="AF49" s="329"/>
      <c r="AG49" s="331"/>
      <c r="AH49" s="330"/>
      <c r="AI49" s="329"/>
      <c r="AJ49" s="329"/>
      <c r="AK49" s="344"/>
      <c r="AL49" s="332"/>
      <c r="AM49" s="332"/>
      <c r="AN49" s="429"/>
      <c r="AO49" s="419"/>
      <c r="AP49" s="289"/>
      <c r="AQ49" s="420"/>
      <c r="AR49" s="422"/>
    </row>
    <row r="50" spans="1:44" s="35" customFormat="1" ht="15.6" x14ac:dyDescent="0.3">
      <c r="A50" s="340"/>
      <c r="B50" s="341"/>
      <c r="C50" s="341"/>
      <c r="D50" s="343"/>
      <c r="E50" s="343"/>
      <c r="F50" s="343"/>
      <c r="G50" s="343"/>
      <c r="H50" s="343"/>
      <c r="I50" s="343"/>
      <c r="J50" s="343"/>
      <c r="K50" s="343"/>
      <c r="L50" s="343"/>
      <c r="M50" s="343"/>
      <c r="N50" s="343"/>
      <c r="O50" s="343"/>
      <c r="P50" s="325">
        <f t="shared" si="1"/>
        <v>0</v>
      </c>
      <c r="Q50" s="326">
        <f t="shared" si="2"/>
        <v>0</v>
      </c>
      <c r="R50" s="327">
        <f t="shared" si="3"/>
        <v>0</v>
      </c>
      <c r="S50" s="327">
        <f t="shared" si="4"/>
        <v>0</v>
      </c>
      <c r="T50" s="327">
        <f t="shared" si="5"/>
        <v>0</v>
      </c>
      <c r="U50" s="328">
        <f t="shared" si="6"/>
        <v>0</v>
      </c>
      <c r="V50" s="394"/>
      <c r="W50" s="337"/>
      <c r="X50" s="349"/>
      <c r="Y50" s="394"/>
      <c r="Z50" s="337"/>
      <c r="AA50" s="349"/>
      <c r="AB50" s="328"/>
      <c r="AC50" s="329"/>
      <c r="AD50" s="331"/>
      <c r="AE50" s="330"/>
      <c r="AF50" s="329"/>
      <c r="AG50" s="331"/>
      <c r="AH50" s="330"/>
      <c r="AI50" s="329"/>
      <c r="AJ50" s="329"/>
      <c r="AK50" s="344"/>
      <c r="AL50" s="332"/>
      <c r="AM50" s="332"/>
      <c r="AN50" s="429"/>
      <c r="AO50" s="419"/>
      <c r="AP50" s="289"/>
      <c r="AQ50" s="420"/>
      <c r="AR50" s="422"/>
    </row>
    <row r="51" spans="1:44" s="35" customFormat="1" ht="15.6" x14ac:dyDescent="0.3">
      <c r="A51" s="340"/>
      <c r="B51" s="341"/>
      <c r="C51" s="341"/>
      <c r="D51" s="343"/>
      <c r="E51" s="343"/>
      <c r="F51" s="343"/>
      <c r="G51" s="343"/>
      <c r="H51" s="343"/>
      <c r="I51" s="343"/>
      <c r="J51" s="343"/>
      <c r="K51" s="343"/>
      <c r="L51" s="343"/>
      <c r="M51" s="343"/>
      <c r="N51" s="343"/>
      <c r="O51" s="343"/>
      <c r="P51" s="325">
        <f t="shared" si="1"/>
        <v>0</v>
      </c>
      <c r="Q51" s="326">
        <f t="shared" si="2"/>
        <v>0</v>
      </c>
      <c r="R51" s="327">
        <f t="shared" si="3"/>
        <v>0</v>
      </c>
      <c r="S51" s="327">
        <f t="shared" si="4"/>
        <v>0</v>
      </c>
      <c r="T51" s="327">
        <f t="shared" si="5"/>
        <v>0</v>
      </c>
      <c r="U51" s="328">
        <f t="shared" si="6"/>
        <v>0</v>
      </c>
      <c r="V51" s="394"/>
      <c r="W51" s="337"/>
      <c r="X51" s="349"/>
      <c r="Y51" s="394"/>
      <c r="Z51" s="337"/>
      <c r="AA51" s="349"/>
      <c r="AB51" s="328"/>
      <c r="AC51" s="329"/>
      <c r="AD51" s="331"/>
      <c r="AE51" s="330"/>
      <c r="AF51" s="329"/>
      <c r="AG51" s="331"/>
      <c r="AH51" s="330"/>
      <c r="AI51" s="329"/>
      <c r="AJ51" s="329"/>
      <c r="AK51" s="344"/>
      <c r="AL51" s="332"/>
      <c r="AM51" s="332"/>
      <c r="AN51" s="429"/>
      <c r="AO51" s="419"/>
      <c r="AP51" s="289"/>
      <c r="AQ51" s="420"/>
      <c r="AR51" s="422"/>
    </row>
    <row r="52" spans="1:44" s="35" customFormat="1" ht="15.6" x14ac:dyDescent="0.3">
      <c r="A52" s="340"/>
      <c r="B52" s="341"/>
      <c r="C52" s="341"/>
      <c r="D52" s="343"/>
      <c r="E52" s="343"/>
      <c r="F52" s="343"/>
      <c r="G52" s="343"/>
      <c r="H52" s="343"/>
      <c r="I52" s="343"/>
      <c r="J52" s="343"/>
      <c r="K52" s="343"/>
      <c r="L52" s="343"/>
      <c r="M52" s="343"/>
      <c r="N52" s="343"/>
      <c r="O52" s="343"/>
      <c r="P52" s="325">
        <f t="shared" si="1"/>
        <v>0</v>
      </c>
      <c r="Q52" s="326">
        <f t="shared" si="2"/>
        <v>0</v>
      </c>
      <c r="R52" s="327">
        <f t="shared" si="3"/>
        <v>0</v>
      </c>
      <c r="S52" s="327">
        <f t="shared" si="4"/>
        <v>0</v>
      </c>
      <c r="T52" s="327">
        <f t="shared" si="5"/>
        <v>0</v>
      </c>
      <c r="U52" s="328">
        <f t="shared" si="6"/>
        <v>0</v>
      </c>
      <c r="V52" s="394"/>
      <c r="W52" s="337"/>
      <c r="X52" s="349"/>
      <c r="Y52" s="394"/>
      <c r="Z52" s="337"/>
      <c r="AA52" s="349"/>
      <c r="AB52" s="328"/>
      <c r="AC52" s="329"/>
      <c r="AD52" s="331"/>
      <c r="AE52" s="330"/>
      <c r="AF52" s="329"/>
      <c r="AG52" s="331"/>
      <c r="AH52" s="330"/>
      <c r="AI52" s="329"/>
      <c r="AJ52" s="329"/>
      <c r="AK52" s="344"/>
      <c r="AL52" s="332"/>
      <c r="AM52" s="332"/>
      <c r="AN52" s="429"/>
      <c r="AO52" s="419"/>
      <c r="AP52" s="289"/>
      <c r="AQ52" s="420"/>
      <c r="AR52" s="422"/>
    </row>
    <row r="53" spans="1:44" s="19" customFormat="1" ht="15.6" x14ac:dyDescent="0.3">
      <c r="A53" s="340"/>
      <c r="B53" s="341"/>
      <c r="C53" s="341"/>
      <c r="D53" s="343"/>
      <c r="E53" s="343"/>
      <c r="F53" s="343"/>
      <c r="G53" s="343"/>
      <c r="H53" s="343"/>
      <c r="I53" s="343"/>
      <c r="J53" s="343"/>
      <c r="K53" s="343"/>
      <c r="L53" s="343"/>
      <c r="M53" s="343"/>
      <c r="N53" s="343"/>
      <c r="O53" s="343"/>
      <c r="P53" s="325">
        <f t="shared" si="1"/>
        <v>0</v>
      </c>
      <c r="Q53" s="326">
        <f t="shared" si="2"/>
        <v>0</v>
      </c>
      <c r="R53" s="327">
        <f t="shared" si="3"/>
        <v>0</v>
      </c>
      <c r="S53" s="327">
        <f t="shared" si="4"/>
        <v>0</v>
      </c>
      <c r="T53" s="327">
        <f t="shared" si="5"/>
        <v>0</v>
      </c>
      <c r="U53" s="328">
        <f t="shared" si="6"/>
        <v>0</v>
      </c>
      <c r="V53" s="394"/>
      <c r="W53" s="337"/>
      <c r="X53" s="349"/>
      <c r="Y53" s="394"/>
      <c r="Z53" s="337"/>
      <c r="AA53" s="349"/>
      <c r="AB53" s="328"/>
      <c r="AC53" s="329"/>
      <c r="AD53" s="331"/>
      <c r="AE53" s="330"/>
      <c r="AF53" s="329"/>
      <c r="AG53" s="331"/>
      <c r="AH53" s="330"/>
      <c r="AI53" s="329"/>
      <c r="AJ53" s="329"/>
      <c r="AK53" s="344"/>
      <c r="AL53" s="332"/>
      <c r="AM53" s="332"/>
      <c r="AN53" s="429"/>
      <c r="AO53" s="419"/>
      <c r="AP53" s="289"/>
      <c r="AQ53" s="420"/>
      <c r="AR53" s="422"/>
    </row>
    <row r="54" spans="1:44" s="35" customFormat="1" ht="15.6" x14ac:dyDescent="0.3">
      <c r="A54" s="340"/>
      <c r="B54" s="341"/>
      <c r="C54" s="341"/>
      <c r="D54" s="343"/>
      <c r="E54" s="343"/>
      <c r="F54" s="343"/>
      <c r="G54" s="343"/>
      <c r="H54" s="343"/>
      <c r="I54" s="343"/>
      <c r="J54" s="343"/>
      <c r="K54" s="343"/>
      <c r="L54" s="343"/>
      <c r="M54" s="343"/>
      <c r="N54" s="343"/>
      <c r="O54" s="343"/>
      <c r="P54" s="325">
        <f t="shared" si="1"/>
        <v>0</v>
      </c>
      <c r="Q54" s="326">
        <f t="shared" si="2"/>
        <v>0</v>
      </c>
      <c r="R54" s="327">
        <f t="shared" si="3"/>
        <v>0</v>
      </c>
      <c r="S54" s="327">
        <f t="shared" si="4"/>
        <v>0</v>
      </c>
      <c r="T54" s="327">
        <f t="shared" si="5"/>
        <v>0</v>
      </c>
      <c r="U54" s="328">
        <f t="shared" si="6"/>
        <v>0</v>
      </c>
      <c r="V54" s="394"/>
      <c r="W54" s="337"/>
      <c r="X54" s="349"/>
      <c r="Y54" s="394"/>
      <c r="Z54" s="337"/>
      <c r="AA54" s="349"/>
      <c r="AB54" s="328"/>
      <c r="AC54" s="329"/>
      <c r="AD54" s="331"/>
      <c r="AE54" s="330"/>
      <c r="AF54" s="329"/>
      <c r="AG54" s="331"/>
      <c r="AH54" s="330"/>
      <c r="AI54" s="329"/>
      <c r="AJ54" s="329"/>
      <c r="AK54" s="344"/>
      <c r="AL54" s="332"/>
      <c r="AM54" s="332"/>
      <c r="AN54" s="429"/>
      <c r="AO54" s="419"/>
      <c r="AP54" s="289"/>
      <c r="AQ54" s="420"/>
      <c r="AR54" s="422"/>
    </row>
    <row r="55" spans="1:44" s="35" customFormat="1" ht="15.6" x14ac:dyDescent="0.3">
      <c r="A55" s="340"/>
      <c r="B55" s="341"/>
      <c r="C55" s="341"/>
      <c r="D55" s="343"/>
      <c r="E55" s="343"/>
      <c r="F55" s="343"/>
      <c r="G55" s="343"/>
      <c r="H55" s="343"/>
      <c r="I55" s="343"/>
      <c r="J55" s="343"/>
      <c r="K55" s="343"/>
      <c r="L55" s="343"/>
      <c r="M55" s="343"/>
      <c r="N55" s="343"/>
      <c r="O55" s="343"/>
      <c r="P55" s="325">
        <f t="shared" si="1"/>
        <v>0</v>
      </c>
      <c r="Q55" s="326">
        <f t="shared" si="2"/>
        <v>0</v>
      </c>
      <c r="R55" s="327">
        <f t="shared" si="3"/>
        <v>0</v>
      </c>
      <c r="S55" s="327">
        <f t="shared" si="4"/>
        <v>0</v>
      </c>
      <c r="T55" s="327">
        <f t="shared" si="5"/>
        <v>0</v>
      </c>
      <c r="U55" s="328">
        <f t="shared" si="6"/>
        <v>0</v>
      </c>
      <c r="V55" s="394"/>
      <c r="W55" s="337"/>
      <c r="X55" s="349"/>
      <c r="Y55" s="397"/>
      <c r="Z55" s="392"/>
      <c r="AA55" s="353"/>
      <c r="AB55" s="328"/>
      <c r="AC55" s="329"/>
      <c r="AD55" s="331"/>
      <c r="AE55" s="330"/>
      <c r="AF55" s="329"/>
      <c r="AG55" s="331"/>
      <c r="AH55" s="330"/>
      <c r="AI55" s="329"/>
      <c r="AJ55" s="329"/>
      <c r="AK55" s="344"/>
      <c r="AL55" s="332"/>
      <c r="AM55" s="332"/>
      <c r="AN55" s="429"/>
      <c r="AO55" s="419"/>
      <c r="AP55" s="289"/>
      <c r="AQ55" s="420"/>
      <c r="AR55" s="422"/>
    </row>
    <row r="56" spans="1:44" s="19" customFormat="1" ht="15.6" x14ac:dyDescent="0.3">
      <c r="A56" s="340"/>
      <c r="B56" s="341"/>
      <c r="C56" s="341"/>
      <c r="D56" s="343"/>
      <c r="E56" s="343"/>
      <c r="F56" s="343"/>
      <c r="G56" s="343"/>
      <c r="H56" s="343"/>
      <c r="I56" s="343"/>
      <c r="J56" s="343"/>
      <c r="K56" s="343"/>
      <c r="L56" s="343"/>
      <c r="M56" s="343"/>
      <c r="N56" s="343"/>
      <c r="O56" s="343"/>
      <c r="P56" s="325">
        <f t="shared" si="1"/>
        <v>0</v>
      </c>
      <c r="Q56" s="326">
        <f t="shared" si="2"/>
        <v>0</v>
      </c>
      <c r="R56" s="327">
        <f t="shared" si="3"/>
        <v>0</v>
      </c>
      <c r="S56" s="327">
        <f t="shared" si="4"/>
        <v>0</v>
      </c>
      <c r="T56" s="327">
        <f t="shared" si="5"/>
        <v>0</v>
      </c>
      <c r="U56" s="328">
        <f t="shared" si="6"/>
        <v>0</v>
      </c>
      <c r="V56" s="394"/>
      <c r="W56" s="337"/>
      <c r="X56" s="349"/>
      <c r="Y56" s="397"/>
      <c r="Z56" s="392"/>
      <c r="AA56" s="353"/>
      <c r="AB56" s="328"/>
      <c r="AC56" s="329"/>
      <c r="AD56" s="331"/>
      <c r="AE56" s="330"/>
      <c r="AF56" s="329"/>
      <c r="AG56" s="331"/>
      <c r="AH56" s="330"/>
      <c r="AI56" s="329"/>
      <c r="AJ56" s="329"/>
      <c r="AK56" s="344"/>
      <c r="AL56" s="332"/>
      <c r="AM56" s="332"/>
      <c r="AN56" s="429"/>
      <c r="AO56" s="419"/>
      <c r="AP56" s="289"/>
      <c r="AQ56" s="420"/>
      <c r="AR56" s="422"/>
    </row>
    <row r="57" spans="1:44" s="35" customFormat="1" ht="15.6" x14ac:dyDescent="0.3">
      <c r="A57" s="340"/>
      <c r="B57" s="341"/>
      <c r="C57" s="341"/>
      <c r="D57" s="343"/>
      <c r="E57" s="343"/>
      <c r="F57" s="343"/>
      <c r="G57" s="343"/>
      <c r="H57" s="343"/>
      <c r="I57" s="343"/>
      <c r="J57" s="343"/>
      <c r="K57" s="343"/>
      <c r="L57" s="343"/>
      <c r="M57" s="343"/>
      <c r="N57" s="343"/>
      <c r="O57" s="343"/>
      <c r="P57" s="325">
        <f t="shared" si="1"/>
        <v>0</v>
      </c>
      <c r="Q57" s="326">
        <f t="shared" si="2"/>
        <v>0</v>
      </c>
      <c r="R57" s="327">
        <f t="shared" si="3"/>
        <v>0</v>
      </c>
      <c r="S57" s="327">
        <f t="shared" si="4"/>
        <v>0</v>
      </c>
      <c r="T57" s="327">
        <f t="shared" si="5"/>
        <v>0</v>
      </c>
      <c r="U57" s="328">
        <f t="shared" si="6"/>
        <v>0</v>
      </c>
      <c r="V57" s="394"/>
      <c r="W57" s="337"/>
      <c r="X57" s="349"/>
      <c r="Y57" s="397"/>
      <c r="Z57" s="392"/>
      <c r="AA57" s="353"/>
      <c r="AB57" s="328"/>
      <c r="AC57" s="329"/>
      <c r="AD57" s="331"/>
      <c r="AE57" s="330"/>
      <c r="AF57" s="329"/>
      <c r="AG57" s="331"/>
      <c r="AH57" s="330"/>
      <c r="AI57" s="329"/>
      <c r="AJ57" s="329"/>
      <c r="AK57" s="344"/>
      <c r="AL57" s="332"/>
      <c r="AM57" s="332"/>
      <c r="AN57" s="429"/>
      <c r="AO57" s="419"/>
      <c r="AP57" s="289"/>
      <c r="AQ57" s="420"/>
      <c r="AR57" s="422"/>
    </row>
    <row r="58" spans="1:44" s="19" customFormat="1" ht="15.6" x14ac:dyDescent="0.3">
      <c r="A58" s="340"/>
      <c r="B58" s="341"/>
      <c r="C58" s="341"/>
      <c r="D58" s="343"/>
      <c r="E58" s="343"/>
      <c r="F58" s="343"/>
      <c r="G58" s="343"/>
      <c r="H58" s="343"/>
      <c r="I58" s="343"/>
      <c r="J58" s="343"/>
      <c r="K58" s="343"/>
      <c r="L58" s="343"/>
      <c r="M58" s="343"/>
      <c r="N58" s="343"/>
      <c r="O58" s="343"/>
      <c r="P58" s="325">
        <f t="shared" si="1"/>
        <v>0</v>
      </c>
      <c r="Q58" s="326">
        <f t="shared" si="2"/>
        <v>0</v>
      </c>
      <c r="R58" s="327">
        <f t="shared" si="3"/>
        <v>0</v>
      </c>
      <c r="S58" s="327">
        <f t="shared" si="4"/>
        <v>0</v>
      </c>
      <c r="T58" s="327">
        <f t="shared" si="5"/>
        <v>0</v>
      </c>
      <c r="U58" s="328">
        <f t="shared" si="6"/>
        <v>0</v>
      </c>
      <c r="V58" s="394"/>
      <c r="W58" s="337"/>
      <c r="X58" s="349"/>
      <c r="Y58" s="397"/>
      <c r="Z58" s="392"/>
      <c r="AA58" s="353"/>
      <c r="AB58" s="328"/>
      <c r="AC58" s="329"/>
      <c r="AD58" s="331"/>
      <c r="AE58" s="330"/>
      <c r="AF58" s="329"/>
      <c r="AG58" s="331"/>
      <c r="AH58" s="330"/>
      <c r="AI58" s="329"/>
      <c r="AJ58" s="329"/>
      <c r="AK58" s="344"/>
      <c r="AL58" s="332"/>
      <c r="AM58" s="332"/>
      <c r="AN58" s="429"/>
      <c r="AO58" s="419"/>
      <c r="AP58" s="289"/>
      <c r="AQ58" s="420"/>
      <c r="AR58" s="422"/>
    </row>
    <row r="59" spans="1:44" s="35" customFormat="1" ht="15.6" x14ac:dyDescent="0.3">
      <c r="A59" s="340"/>
      <c r="B59" s="341"/>
      <c r="C59" s="341"/>
      <c r="D59" s="343"/>
      <c r="E59" s="343"/>
      <c r="F59" s="343"/>
      <c r="G59" s="343"/>
      <c r="H59" s="343"/>
      <c r="I59" s="343"/>
      <c r="J59" s="343"/>
      <c r="K59" s="343"/>
      <c r="L59" s="343"/>
      <c r="M59" s="343"/>
      <c r="N59" s="343"/>
      <c r="O59" s="343"/>
      <c r="P59" s="325">
        <f t="shared" si="1"/>
        <v>0</v>
      </c>
      <c r="Q59" s="326">
        <f t="shared" si="2"/>
        <v>0</v>
      </c>
      <c r="R59" s="327">
        <f t="shared" si="3"/>
        <v>0</v>
      </c>
      <c r="S59" s="327">
        <f t="shared" si="4"/>
        <v>0</v>
      </c>
      <c r="T59" s="327">
        <f t="shared" si="5"/>
        <v>0</v>
      </c>
      <c r="U59" s="328">
        <f t="shared" si="6"/>
        <v>0</v>
      </c>
      <c r="V59" s="394"/>
      <c r="W59" s="337"/>
      <c r="X59" s="349"/>
      <c r="Y59" s="397"/>
      <c r="Z59" s="392"/>
      <c r="AA59" s="353"/>
      <c r="AB59" s="328"/>
      <c r="AC59" s="329"/>
      <c r="AD59" s="331"/>
      <c r="AE59" s="330"/>
      <c r="AF59" s="329"/>
      <c r="AG59" s="331"/>
      <c r="AH59" s="330"/>
      <c r="AI59" s="329"/>
      <c r="AJ59" s="329"/>
      <c r="AK59" s="344"/>
      <c r="AL59" s="332"/>
      <c r="AM59" s="332"/>
      <c r="AN59" s="429"/>
      <c r="AO59" s="419"/>
      <c r="AP59" s="289"/>
      <c r="AQ59" s="420"/>
      <c r="AR59" s="422"/>
    </row>
    <row r="60" spans="1:44" s="35" customFormat="1" ht="15.6" x14ac:dyDescent="0.3">
      <c r="A60" s="340"/>
      <c r="B60" s="341"/>
      <c r="C60" s="341"/>
      <c r="D60" s="343"/>
      <c r="E60" s="343"/>
      <c r="F60" s="343"/>
      <c r="G60" s="343"/>
      <c r="H60" s="343"/>
      <c r="I60" s="343"/>
      <c r="J60" s="343"/>
      <c r="K60" s="343"/>
      <c r="L60" s="343"/>
      <c r="M60" s="343"/>
      <c r="N60" s="343"/>
      <c r="O60" s="343"/>
      <c r="P60" s="325">
        <f t="shared" si="1"/>
        <v>0</v>
      </c>
      <c r="Q60" s="326">
        <f t="shared" si="2"/>
        <v>0</v>
      </c>
      <c r="R60" s="327">
        <f t="shared" si="3"/>
        <v>0</v>
      </c>
      <c r="S60" s="327">
        <f t="shared" si="4"/>
        <v>0</v>
      </c>
      <c r="T60" s="327">
        <f t="shared" si="5"/>
        <v>0</v>
      </c>
      <c r="U60" s="328">
        <f t="shared" si="6"/>
        <v>0</v>
      </c>
      <c r="V60" s="394"/>
      <c r="W60" s="337"/>
      <c r="X60" s="349"/>
      <c r="Y60" s="397"/>
      <c r="Z60" s="392"/>
      <c r="AA60" s="353"/>
      <c r="AB60" s="328"/>
      <c r="AC60" s="329"/>
      <c r="AD60" s="331"/>
      <c r="AE60" s="330"/>
      <c r="AF60" s="329"/>
      <c r="AG60" s="331"/>
      <c r="AH60" s="330"/>
      <c r="AI60" s="329"/>
      <c r="AJ60" s="329"/>
      <c r="AK60" s="344"/>
      <c r="AL60" s="332"/>
      <c r="AM60" s="332"/>
      <c r="AN60" s="429"/>
      <c r="AO60" s="419"/>
      <c r="AP60" s="289"/>
      <c r="AQ60" s="420"/>
      <c r="AR60" s="422"/>
    </row>
    <row r="61" spans="1:44" s="35" customFormat="1" ht="15.6" x14ac:dyDescent="0.3">
      <c r="A61" s="340"/>
      <c r="B61" s="341"/>
      <c r="C61" s="341"/>
      <c r="D61" s="343"/>
      <c r="E61" s="343"/>
      <c r="F61" s="343"/>
      <c r="G61" s="343"/>
      <c r="H61" s="343"/>
      <c r="I61" s="343"/>
      <c r="J61" s="343"/>
      <c r="K61" s="343"/>
      <c r="L61" s="343"/>
      <c r="M61" s="343"/>
      <c r="N61" s="343"/>
      <c r="O61" s="343"/>
      <c r="P61" s="325">
        <f t="shared" si="1"/>
        <v>0</v>
      </c>
      <c r="Q61" s="326">
        <f t="shared" si="2"/>
        <v>0</v>
      </c>
      <c r="R61" s="327">
        <f t="shared" si="3"/>
        <v>0</v>
      </c>
      <c r="S61" s="327">
        <f t="shared" si="4"/>
        <v>0</v>
      </c>
      <c r="T61" s="327">
        <f t="shared" si="5"/>
        <v>0</v>
      </c>
      <c r="U61" s="328">
        <f t="shared" si="6"/>
        <v>0</v>
      </c>
      <c r="V61" s="394"/>
      <c r="W61" s="337"/>
      <c r="X61" s="349"/>
      <c r="Y61" s="397"/>
      <c r="Z61" s="392"/>
      <c r="AA61" s="353"/>
      <c r="AB61" s="328"/>
      <c r="AC61" s="329"/>
      <c r="AD61" s="331"/>
      <c r="AE61" s="330"/>
      <c r="AF61" s="329"/>
      <c r="AG61" s="331"/>
      <c r="AH61" s="330"/>
      <c r="AI61" s="329"/>
      <c r="AJ61" s="329"/>
      <c r="AK61" s="344"/>
      <c r="AL61" s="332"/>
      <c r="AM61" s="332"/>
      <c r="AN61" s="429"/>
      <c r="AO61" s="419"/>
      <c r="AP61" s="289"/>
      <c r="AQ61" s="420"/>
      <c r="AR61" s="422"/>
    </row>
    <row r="62" spans="1:44" s="35" customFormat="1" ht="15.6" x14ac:dyDescent="0.3">
      <c r="A62" s="340"/>
      <c r="B62" s="341"/>
      <c r="C62" s="341"/>
      <c r="D62" s="343"/>
      <c r="E62" s="343"/>
      <c r="F62" s="343"/>
      <c r="G62" s="343"/>
      <c r="H62" s="343"/>
      <c r="I62" s="343"/>
      <c r="J62" s="343"/>
      <c r="K62" s="343"/>
      <c r="L62" s="343"/>
      <c r="M62" s="343"/>
      <c r="N62" s="343"/>
      <c r="O62" s="343"/>
      <c r="P62" s="325">
        <f t="shared" si="1"/>
        <v>0</v>
      </c>
      <c r="Q62" s="326">
        <f t="shared" si="2"/>
        <v>0</v>
      </c>
      <c r="R62" s="327">
        <f t="shared" si="3"/>
        <v>0</v>
      </c>
      <c r="S62" s="327">
        <f t="shared" si="4"/>
        <v>0</v>
      </c>
      <c r="T62" s="327">
        <f t="shared" si="5"/>
        <v>0</v>
      </c>
      <c r="U62" s="328">
        <f t="shared" si="6"/>
        <v>0</v>
      </c>
      <c r="V62" s="394"/>
      <c r="W62" s="337"/>
      <c r="X62" s="349"/>
      <c r="Y62" s="397"/>
      <c r="Z62" s="392"/>
      <c r="AA62" s="353"/>
      <c r="AB62" s="328"/>
      <c r="AC62" s="329"/>
      <c r="AD62" s="331"/>
      <c r="AE62" s="330"/>
      <c r="AF62" s="329"/>
      <c r="AG62" s="331"/>
      <c r="AH62" s="330"/>
      <c r="AI62" s="329"/>
      <c r="AJ62" s="329"/>
      <c r="AK62" s="344"/>
      <c r="AL62" s="332"/>
      <c r="AM62" s="332"/>
      <c r="AN62" s="429"/>
      <c r="AO62" s="419"/>
      <c r="AP62" s="289"/>
      <c r="AQ62" s="420"/>
      <c r="AR62" s="422"/>
    </row>
    <row r="63" spans="1:44" s="35" customFormat="1" ht="15.6" x14ac:dyDescent="0.3">
      <c r="A63" s="340"/>
      <c r="B63" s="341"/>
      <c r="C63" s="341"/>
      <c r="D63" s="343"/>
      <c r="E63" s="343"/>
      <c r="F63" s="343"/>
      <c r="G63" s="343"/>
      <c r="H63" s="343"/>
      <c r="I63" s="343"/>
      <c r="J63" s="343"/>
      <c r="K63" s="343"/>
      <c r="L63" s="343"/>
      <c r="M63" s="343"/>
      <c r="N63" s="343"/>
      <c r="O63" s="343"/>
      <c r="P63" s="325">
        <f t="shared" si="1"/>
        <v>0</v>
      </c>
      <c r="Q63" s="326">
        <f t="shared" si="2"/>
        <v>0</v>
      </c>
      <c r="R63" s="327">
        <f t="shared" si="3"/>
        <v>0</v>
      </c>
      <c r="S63" s="327">
        <f t="shared" si="4"/>
        <v>0</v>
      </c>
      <c r="T63" s="327">
        <f t="shared" si="5"/>
        <v>0</v>
      </c>
      <c r="U63" s="328">
        <f t="shared" si="6"/>
        <v>0</v>
      </c>
      <c r="V63" s="394"/>
      <c r="W63" s="337"/>
      <c r="X63" s="349"/>
      <c r="Y63" s="397"/>
      <c r="Z63" s="392"/>
      <c r="AA63" s="353"/>
      <c r="AB63" s="328"/>
      <c r="AC63" s="329"/>
      <c r="AD63" s="331"/>
      <c r="AE63" s="330"/>
      <c r="AF63" s="329"/>
      <c r="AG63" s="331"/>
      <c r="AH63" s="330"/>
      <c r="AI63" s="329"/>
      <c r="AJ63" s="331"/>
      <c r="AK63" s="344"/>
      <c r="AL63" s="332"/>
      <c r="AM63" s="332"/>
      <c r="AN63" s="429"/>
      <c r="AO63" s="419"/>
      <c r="AP63" s="289"/>
      <c r="AQ63" s="420"/>
      <c r="AR63" s="422"/>
    </row>
    <row r="64" spans="1:44" s="19" customFormat="1" ht="15.6" x14ac:dyDescent="0.3">
      <c r="A64" s="340"/>
      <c r="B64" s="341"/>
      <c r="C64" s="341"/>
      <c r="D64" s="343"/>
      <c r="E64" s="343"/>
      <c r="F64" s="343"/>
      <c r="G64" s="343"/>
      <c r="H64" s="343"/>
      <c r="I64" s="343"/>
      <c r="J64" s="343"/>
      <c r="K64" s="343"/>
      <c r="L64" s="343"/>
      <c r="M64" s="343"/>
      <c r="N64" s="343"/>
      <c r="O64" s="343"/>
      <c r="P64" s="325">
        <f t="shared" si="1"/>
        <v>0</v>
      </c>
      <c r="Q64" s="326">
        <f t="shared" si="2"/>
        <v>0</v>
      </c>
      <c r="R64" s="327">
        <f t="shared" si="3"/>
        <v>0</v>
      </c>
      <c r="S64" s="327">
        <f t="shared" si="4"/>
        <v>0</v>
      </c>
      <c r="T64" s="327">
        <f t="shared" si="5"/>
        <v>0</v>
      </c>
      <c r="U64" s="328">
        <f t="shared" si="6"/>
        <v>0</v>
      </c>
      <c r="V64" s="394"/>
      <c r="W64" s="337"/>
      <c r="X64" s="349"/>
      <c r="Y64" s="397"/>
      <c r="Z64" s="392"/>
      <c r="AA64" s="353"/>
      <c r="AB64" s="328"/>
      <c r="AC64" s="329"/>
      <c r="AD64" s="331"/>
      <c r="AE64" s="330"/>
      <c r="AF64" s="329"/>
      <c r="AG64" s="331"/>
      <c r="AH64" s="330"/>
      <c r="AI64" s="329"/>
      <c r="AJ64" s="329"/>
      <c r="AK64" s="344"/>
      <c r="AL64" s="332"/>
      <c r="AM64" s="332"/>
      <c r="AN64" s="429"/>
      <c r="AO64" s="419"/>
      <c r="AP64" s="289"/>
      <c r="AQ64" s="420"/>
      <c r="AR64" s="422"/>
    </row>
    <row r="65" spans="1:44" s="19" customFormat="1" ht="15.6" x14ac:dyDescent="0.3">
      <c r="A65" s="340"/>
      <c r="B65" s="341"/>
      <c r="C65" s="341"/>
      <c r="D65" s="343"/>
      <c r="E65" s="343"/>
      <c r="F65" s="343"/>
      <c r="G65" s="343"/>
      <c r="H65" s="343"/>
      <c r="I65" s="343"/>
      <c r="J65" s="343"/>
      <c r="K65" s="343"/>
      <c r="L65" s="343"/>
      <c r="M65" s="343"/>
      <c r="N65" s="343"/>
      <c r="O65" s="343"/>
      <c r="P65" s="325">
        <f t="shared" si="1"/>
        <v>0</v>
      </c>
      <c r="Q65" s="326">
        <f t="shared" si="2"/>
        <v>0</v>
      </c>
      <c r="R65" s="327">
        <f t="shared" si="3"/>
        <v>0</v>
      </c>
      <c r="S65" s="327">
        <f t="shared" si="4"/>
        <v>0</v>
      </c>
      <c r="T65" s="327">
        <f t="shared" si="5"/>
        <v>0</v>
      </c>
      <c r="U65" s="328">
        <f t="shared" si="6"/>
        <v>0</v>
      </c>
      <c r="V65" s="394"/>
      <c r="W65" s="337"/>
      <c r="X65" s="349"/>
      <c r="Y65" s="397"/>
      <c r="Z65" s="392"/>
      <c r="AA65" s="353"/>
      <c r="AB65" s="328"/>
      <c r="AC65" s="329"/>
      <c r="AD65" s="331"/>
      <c r="AE65" s="330"/>
      <c r="AF65" s="329"/>
      <c r="AG65" s="331"/>
      <c r="AH65" s="330"/>
      <c r="AI65" s="329"/>
      <c r="AJ65" s="329"/>
      <c r="AK65" s="344"/>
      <c r="AL65" s="332"/>
      <c r="AM65" s="332"/>
      <c r="AN65" s="429"/>
      <c r="AO65" s="419"/>
      <c r="AP65" s="289"/>
      <c r="AQ65" s="420"/>
      <c r="AR65" s="422"/>
    </row>
    <row r="66" spans="1:44" s="19" customFormat="1" ht="15.6" x14ac:dyDescent="0.3">
      <c r="A66" s="340"/>
      <c r="B66" s="341"/>
      <c r="C66" s="341"/>
      <c r="D66" s="343"/>
      <c r="E66" s="343"/>
      <c r="F66" s="343"/>
      <c r="G66" s="343"/>
      <c r="H66" s="343"/>
      <c r="I66" s="343"/>
      <c r="J66" s="343"/>
      <c r="K66" s="343"/>
      <c r="L66" s="343"/>
      <c r="M66" s="343"/>
      <c r="N66" s="343"/>
      <c r="O66" s="343"/>
      <c r="P66" s="325">
        <f t="shared" si="1"/>
        <v>0</v>
      </c>
      <c r="Q66" s="326">
        <f t="shared" si="2"/>
        <v>0</v>
      </c>
      <c r="R66" s="327">
        <f t="shared" si="3"/>
        <v>0</v>
      </c>
      <c r="S66" s="327">
        <f t="shared" si="4"/>
        <v>0</v>
      </c>
      <c r="T66" s="327">
        <f t="shared" si="5"/>
        <v>0</v>
      </c>
      <c r="U66" s="328">
        <f t="shared" si="6"/>
        <v>0</v>
      </c>
      <c r="V66" s="394"/>
      <c r="W66" s="337"/>
      <c r="X66" s="349"/>
      <c r="Y66" s="397"/>
      <c r="Z66" s="392"/>
      <c r="AA66" s="353"/>
      <c r="AB66" s="328"/>
      <c r="AC66" s="329"/>
      <c r="AD66" s="331"/>
      <c r="AE66" s="330"/>
      <c r="AF66" s="329"/>
      <c r="AG66" s="331"/>
      <c r="AH66" s="330"/>
      <c r="AI66" s="329"/>
      <c r="AJ66" s="329"/>
      <c r="AK66" s="344"/>
      <c r="AL66" s="332"/>
      <c r="AM66" s="345"/>
      <c r="AN66" s="429"/>
      <c r="AO66" s="419"/>
      <c r="AP66" s="289"/>
      <c r="AQ66" s="420"/>
      <c r="AR66" s="422"/>
    </row>
    <row r="67" spans="1:44" s="19" customFormat="1" ht="15.6" x14ac:dyDescent="0.3">
      <c r="A67" s="340"/>
      <c r="B67" s="341"/>
      <c r="C67" s="341"/>
      <c r="D67" s="342"/>
      <c r="E67" s="343"/>
      <c r="F67" s="342"/>
      <c r="G67" s="342"/>
      <c r="H67" s="343"/>
      <c r="I67" s="342"/>
      <c r="J67" s="341"/>
      <c r="K67" s="342"/>
      <c r="L67" s="343"/>
      <c r="M67" s="343"/>
      <c r="N67" s="342"/>
      <c r="O67" s="343"/>
      <c r="P67" s="325">
        <f t="shared" ref="P67:P94" si="7">SUM(Q67:U67)</f>
        <v>0</v>
      </c>
      <c r="Q67" s="326">
        <f t="shared" si="2"/>
        <v>0</v>
      </c>
      <c r="R67" s="327">
        <f t="shared" ref="R67:R94" si="8">SUM(Y67:AA67)</f>
        <v>0</v>
      </c>
      <c r="S67" s="327">
        <f t="shared" ref="S67:S94" si="9">SUM(AB67:AD67)</f>
        <v>0</v>
      </c>
      <c r="T67" s="327">
        <f t="shared" ref="T67:T94" si="10">SUM(AE67:AG67)</f>
        <v>0</v>
      </c>
      <c r="U67" s="328">
        <f t="shared" ref="U67:U94" si="11">SUM(AH67:AJ67)</f>
        <v>0</v>
      </c>
      <c r="V67" s="394"/>
      <c r="W67" s="337"/>
      <c r="X67" s="349"/>
      <c r="Y67" s="397"/>
      <c r="Z67" s="392"/>
      <c r="AA67" s="353"/>
      <c r="AB67" s="328"/>
      <c r="AC67" s="329"/>
      <c r="AD67" s="331"/>
      <c r="AE67" s="330"/>
      <c r="AF67" s="329"/>
      <c r="AG67" s="331"/>
      <c r="AH67" s="330"/>
      <c r="AI67" s="329"/>
      <c r="AJ67" s="329"/>
      <c r="AK67" s="344"/>
      <c r="AL67" s="332"/>
      <c r="AM67" s="345"/>
      <c r="AN67" s="429"/>
      <c r="AO67" s="419"/>
      <c r="AP67" s="289"/>
      <c r="AQ67" s="420"/>
      <c r="AR67" s="422"/>
    </row>
    <row r="68" spans="1:44" s="19" customFormat="1" ht="15.6" x14ac:dyDescent="0.3">
      <c r="A68" s="340"/>
      <c r="B68" s="341"/>
      <c r="C68" s="341"/>
      <c r="D68" s="342"/>
      <c r="E68" s="343"/>
      <c r="F68" s="342"/>
      <c r="G68" s="342"/>
      <c r="H68" s="346"/>
      <c r="I68" s="347"/>
      <c r="J68" s="348"/>
      <c r="K68" s="347"/>
      <c r="L68" s="346"/>
      <c r="M68" s="346"/>
      <c r="N68" s="346"/>
      <c r="O68" s="347"/>
      <c r="P68" s="325">
        <f t="shared" si="7"/>
        <v>0</v>
      </c>
      <c r="Q68" s="326">
        <f t="shared" si="2"/>
        <v>0</v>
      </c>
      <c r="R68" s="327">
        <f t="shared" si="8"/>
        <v>0</v>
      </c>
      <c r="S68" s="327">
        <f t="shared" si="9"/>
        <v>0</v>
      </c>
      <c r="T68" s="327">
        <f t="shared" si="10"/>
        <v>0</v>
      </c>
      <c r="U68" s="328">
        <f t="shared" si="11"/>
        <v>0</v>
      </c>
      <c r="V68" s="394"/>
      <c r="W68" s="337"/>
      <c r="X68" s="349"/>
      <c r="Y68" s="397"/>
      <c r="Z68" s="392"/>
      <c r="AA68" s="353"/>
      <c r="AB68" s="350"/>
      <c r="AC68" s="351"/>
      <c r="AD68" s="353"/>
      <c r="AE68" s="352"/>
      <c r="AF68" s="351"/>
      <c r="AG68" s="353"/>
      <c r="AH68" s="352"/>
      <c r="AI68" s="351"/>
      <c r="AJ68" s="351"/>
      <c r="AK68" s="433"/>
      <c r="AL68" s="332"/>
      <c r="AM68" s="345"/>
      <c r="AN68" s="429"/>
      <c r="AO68" s="419"/>
      <c r="AP68" s="289"/>
      <c r="AQ68" s="420"/>
      <c r="AR68" s="422"/>
    </row>
    <row r="69" spans="1:44" s="19" customFormat="1" ht="15.6" x14ac:dyDescent="0.3">
      <c r="A69" s="340"/>
      <c r="B69" s="341"/>
      <c r="C69" s="341"/>
      <c r="D69" s="342"/>
      <c r="E69" s="343"/>
      <c r="F69" s="342"/>
      <c r="G69" s="342"/>
      <c r="H69" s="346"/>
      <c r="I69" s="347"/>
      <c r="J69" s="348"/>
      <c r="K69" s="347"/>
      <c r="L69" s="346"/>
      <c r="M69" s="346"/>
      <c r="N69" s="346"/>
      <c r="O69" s="347"/>
      <c r="P69" s="325">
        <f t="shared" si="7"/>
        <v>0</v>
      </c>
      <c r="Q69" s="326">
        <f t="shared" si="2"/>
        <v>0</v>
      </c>
      <c r="R69" s="327">
        <f t="shared" si="8"/>
        <v>0</v>
      </c>
      <c r="S69" s="327">
        <f t="shared" si="9"/>
        <v>0</v>
      </c>
      <c r="T69" s="327">
        <f t="shared" si="10"/>
        <v>0</v>
      </c>
      <c r="U69" s="328">
        <f t="shared" si="11"/>
        <v>0</v>
      </c>
      <c r="V69" s="394"/>
      <c r="W69" s="337"/>
      <c r="X69" s="349"/>
      <c r="Y69" s="397"/>
      <c r="Z69" s="392"/>
      <c r="AA69" s="353"/>
      <c r="AB69" s="350"/>
      <c r="AC69" s="351"/>
      <c r="AD69" s="353"/>
      <c r="AE69" s="352"/>
      <c r="AF69" s="351"/>
      <c r="AG69" s="353"/>
      <c r="AH69" s="352"/>
      <c r="AI69" s="351"/>
      <c r="AJ69" s="351"/>
      <c r="AK69" s="433"/>
      <c r="AL69" s="332"/>
      <c r="AM69" s="345"/>
      <c r="AN69" s="429"/>
      <c r="AO69" s="419"/>
      <c r="AP69" s="289"/>
      <c r="AQ69" s="420"/>
      <c r="AR69" s="422"/>
    </row>
    <row r="70" spans="1:44" s="35" customFormat="1" ht="15.6" x14ac:dyDescent="0.3">
      <c r="A70" s="340"/>
      <c r="B70" s="341"/>
      <c r="C70" s="341"/>
      <c r="D70" s="342"/>
      <c r="E70" s="343"/>
      <c r="F70" s="342"/>
      <c r="G70" s="342"/>
      <c r="H70" s="343"/>
      <c r="I70" s="342"/>
      <c r="J70" s="373"/>
      <c r="K70" s="342"/>
      <c r="L70" s="343"/>
      <c r="M70" s="343"/>
      <c r="N70" s="342"/>
      <c r="O70" s="343"/>
      <c r="P70" s="325">
        <f t="shared" si="7"/>
        <v>0</v>
      </c>
      <c r="Q70" s="326">
        <f t="shared" si="2"/>
        <v>0</v>
      </c>
      <c r="R70" s="327">
        <f t="shared" si="8"/>
        <v>0</v>
      </c>
      <c r="S70" s="327">
        <f t="shared" si="9"/>
        <v>0</v>
      </c>
      <c r="T70" s="327">
        <f t="shared" si="10"/>
        <v>0</v>
      </c>
      <c r="U70" s="328">
        <f t="shared" si="11"/>
        <v>0</v>
      </c>
      <c r="V70" s="394"/>
      <c r="W70" s="337"/>
      <c r="X70" s="349"/>
      <c r="Y70" s="397"/>
      <c r="Z70" s="392"/>
      <c r="AA70" s="353"/>
      <c r="AB70" s="328"/>
      <c r="AC70" s="329"/>
      <c r="AD70" s="331"/>
      <c r="AE70" s="330"/>
      <c r="AF70" s="329"/>
      <c r="AG70" s="331"/>
      <c r="AH70" s="330"/>
      <c r="AI70" s="329"/>
      <c r="AJ70" s="329"/>
      <c r="AK70" s="344"/>
      <c r="AL70" s="332"/>
      <c r="AM70" s="332"/>
      <c r="AN70" s="429"/>
      <c r="AO70" s="419"/>
      <c r="AP70" s="289"/>
      <c r="AQ70" s="420"/>
      <c r="AR70" s="422"/>
    </row>
    <row r="71" spans="1:44" s="35" customFormat="1" ht="15.6" x14ac:dyDescent="0.3">
      <c r="A71" s="340"/>
      <c r="B71" s="341"/>
      <c r="C71" s="341"/>
      <c r="D71" s="342"/>
      <c r="E71" s="343"/>
      <c r="F71" s="342"/>
      <c r="G71" s="342"/>
      <c r="H71" s="343"/>
      <c r="I71" s="342"/>
      <c r="J71" s="343"/>
      <c r="K71" s="342"/>
      <c r="L71" s="343"/>
      <c r="M71" s="343"/>
      <c r="N71" s="342"/>
      <c r="O71" s="343"/>
      <c r="P71" s="325">
        <f t="shared" si="7"/>
        <v>0</v>
      </c>
      <c r="Q71" s="326">
        <f t="shared" si="2"/>
        <v>0</v>
      </c>
      <c r="R71" s="327">
        <f t="shared" si="8"/>
        <v>0</v>
      </c>
      <c r="S71" s="327">
        <f t="shared" si="9"/>
        <v>0</v>
      </c>
      <c r="T71" s="327">
        <f t="shared" si="10"/>
        <v>0</v>
      </c>
      <c r="U71" s="328">
        <f t="shared" si="11"/>
        <v>0</v>
      </c>
      <c r="V71" s="394"/>
      <c r="W71" s="337"/>
      <c r="X71" s="349"/>
      <c r="Y71" s="397"/>
      <c r="Z71" s="392"/>
      <c r="AA71" s="353"/>
      <c r="AB71" s="328"/>
      <c r="AC71" s="329"/>
      <c r="AD71" s="331"/>
      <c r="AE71" s="330"/>
      <c r="AF71" s="329"/>
      <c r="AG71" s="331"/>
      <c r="AH71" s="330"/>
      <c r="AI71" s="329"/>
      <c r="AJ71" s="331"/>
      <c r="AK71" s="344"/>
      <c r="AL71" s="332"/>
      <c r="AM71" s="332"/>
      <c r="AN71" s="429"/>
      <c r="AO71" s="419"/>
      <c r="AP71" s="289"/>
      <c r="AQ71" s="420"/>
      <c r="AR71" s="422"/>
    </row>
    <row r="72" spans="1:44" s="19" customFormat="1" ht="16.8" x14ac:dyDescent="0.3">
      <c r="A72" s="340"/>
      <c r="B72" s="341"/>
      <c r="C72" s="341"/>
      <c r="D72" s="342"/>
      <c r="E72" s="343"/>
      <c r="F72" s="347"/>
      <c r="G72" s="347"/>
      <c r="H72" s="346"/>
      <c r="I72" s="348"/>
      <c r="J72" s="348"/>
      <c r="K72" s="348"/>
      <c r="L72" s="346"/>
      <c r="M72" s="346"/>
      <c r="N72" s="346"/>
      <c r="O72" s="343"/>
      <c r="P72" s="325">
        <f t="shared" si="7"/>
        <v>0</v>
      </c>
      <c r="Q72" s="326">
        <f t="shared" si="2"/>
        <v>0</v>
      </c>
      <c r="R72" s="327">
        <f t="shared" si="8"/>
        <v>0</v>
      </c>
      <c r="S72" s="327">
        <f t="shared" si="9"/>
        <v>0</v>
      </c>
      <c r="T72" s="327">
        <f t="shared" si="10"/>
        <v>0</v>
      </c>
      <c r="U72" s="328">
        <f t="shared" si="11"/>
        <v>0</v>
      </c>
      <c r="V72" s="394"/>
      <c r="W72" s="337"/>
      <c r="X72" s="349"/>
      <c r="Y72" s="397"/>
      <c r="Z72" s="392"/>
      <c r="AA72" s="353"/>
      <c r="AB72" s="385"/>
      <c r="AC72" s="355"/>
      <c r="AD72" s="356"/>
      <c r="AE72" s="354"/>
      <c r="AF72" s="355"/>
      <c r="AG72" s="356"/>
      <c r="AH72" s="354"/>
      <c r="AI72" s="355"/>
      <c r="AJ72" s="356"/>
      <c r="AK72" s="433"/>
      <c r="AL72" s="332"/>
      <c r="AM72" s="345"/>
      <c r="AN72" s="429"/>
      <c r="AO72" s="419"/>
      <c r="AP72" s="289"/>
      <c r="AQ72" s="420"/>
      <c r="AR72" s="422"/>
    </row>
    <row r="73" spans="1:44" s="19" customFormat="1" ht="15.6" x14ac:dyDescent="0.3">
      <c r="A73" s="340"/>
      <c r="B73" s="341"/>
      <c r="C73" s="341"/>
      <c r="D73" s="342"/>
      <c r="E73" s="343"/>
      <c r="F73" s="347"/>
      <c r="G73" s="347"/>
      <c r="H73" s="346"/>
      <c r="I73" s="348"/>
      <c r="J73" s="348"/>
      <c r="K73" s="348"/>
      <c r="L73" s="346"/>
      <c r="M73" s="346"/>
      <c r="N73" s="346"/>
      <c r="O73" s="343"/>
      <c r="P73" s="325">
        <f t="shared" si="7"/>
        <v>0</v>
      </c>
      <c r="Q73" s="326">
        <f t="shared" si="2"/>
        <v>0</v>
      </c>
      <c r="R73" s="327">
        <f t="shared" si="8"/>
        <v>0</v>
      </c>
      <c r="S73" s="327">
        <f t="shared" si="9"/>
        <v>0</v>
      </c>
      <c r="T73" s="327">
        <f t="shared" si="10"/>
        <v>0</v>
      </c>
      <c r="U73" s="328">
        <f t="shared" si="11"/>
        <v>0</v>
      </c>
      <c r="V73" s="394"/>
      <c r="W73" s="337"/>
      <c r="X73" s="349"/>
      <c r="Y73" s="397"/>
      <c r="Z73" s="392"/>
      <c r="AA73" s="353"/>
      <c r="AB73" s="350"/>
      <c r="AC73" s="351"/>
      <c r="AD73" s="353"/>
      <c r="AE73" s="350"/>
      <c r="AF73" s="351"/>
      <c r="AG73" s="353"/>
      <c r="AH73" s="350"/>
      <c r="AI73" s="351"/>
      <c r="AJ73" s="353"/>
      <c r="AK73" s="433"/>
      <c r="AL73" s="332"/>
      <c r="AM73" s="345"/>
      <c r="AN73" s="429"/>
      <c r="AO73" s="419"/>
      <c r="AP73" s="289"/>
      <c r="AQ73" s="420"/>
      <c r="AR73" s="422"/>
    </row>
    <row r="74" spans="1:44" s="19" customFormat="1" ht="15.6" x14ac:dyDescent="0.3">
      <c r="A74" s="340"/>
      <c r="B74" s="341"/>
      <c r="C74" s="341"/>
      <c r="D74" s="342"/>
      <c r="E74" s="343"/>
      <c r="F74" s="347"/>
      <c r="G74" s="347"/>
      <c r="H74" s="346"/>
      <c r="I74" s="348"/>
      <c r="J74" s="348"/>
      <c r="K74" s="348"/>
      <c r="L74" s="346"/>
      <c r="M74" s="346"/>
      <c r="N74" s="346"/>
      <c r="O74" s="343"/>
      <c r="P74" s="325">
        <f t="shared" si="7"/>
        <v>0</v>
      </c>
      <c r="Q74" s="326">
        <f t="shared" si="2"/>
        <v>0</v>
      </c>
      <c r="R74" s="327">
        <f t="shared" si="8"/>
        <v>0</v>
      </c>
      <c r="S74" s="327">
        <f t="shared" si="9"/>
        <v>0</v>
      </c>
      <c r="T74" s="327">
        <f t="shared" si="10"/>
        <v>0</v>
      </c>
      <c r="U74" s="328">
        <f t="shared" si="11"/>
        <v>0</v>
      </c>
      <c r="V74" s="394"/>
      <c r="W74" s="337"/>
      <c r="X74" s="349"/>
      <c r="Y74" s="397"/>
      <c r="Z74" s="392"/>
      <c r="AA74" s="353"/>
      <c r="AB74" s="350"/>
      <c r="AC74" s="351"/>
      <c r="AD74" s="353"/>
      <c r="AE74" s="350"/>
      <c r="AF74" s="351"/>
      <c r="AG74" s="353"/>
      <c r="AH74" s="350"/>
      <c r="AI74" s="351"/>
      <c r="AJ74" s="353"/>
      <c r="AK74" s="433"/>
      <c r="AL74" s="332"/>
      <c r="AM74" s="345"/>
      <c r="AN74" s="429"/>
      <c r="AO74" s="419"/>
      <c r="AP74" s="289"/>
      <c r="AQ74" s="420"/>
      <c r="AR74" s="422"/>
    </row>
    <row r="75" spans="1:44" s="19" customFormat="1" ht="15.6" x14ac:dyDescent="0.3">
      <c r="A75" s="340"/>
      <c r="B75" s="341"/>
      <c r="C75" s="341"/>
      <c r="D75" s="342"/>
      <c r="E75" s="343"/>
      <c r="F75" s="347"/>
      <c r="G75" s="347"/>
      <c r="H75" s="346"/>
      <c r="I75" s="348"/>
      <c r="J75" s="348"/>
      <c r="K75" s="348"/>
      <c r="L75" s="346"/>
      <c r="M75" s="346"/>
      <c r="N75" s="346"/>
      <c r="O75" s="343"/>
      <c r="P75" s="325">
        <f t="shared" si="7"/>
        <v>0</v>
      </c>
      <c r="Q75" s="326">
        <f t="shared" si="2"/>
        <v>0</v>
      </c>
      <c r="R75" s="327">
        <f t="shared" si="8"/>
        <v>0</v>
      </c>
      <c r="S75" s="327">
        <f t="shared" si="9"/>
        <v>0</v>
      </c>
      <c r="T75" s="327">
        <f t="shared" si="10"/>
        <v>0</v>
      </c>
      <c r="U75" s="328">
        <f t="shared" si="11"/>
        <v>0</v>
      </c>
      <c r="V75" s="394"/>
      <c r="W75" s="337"/>
      <c r="X75" s="349"/>
      <c r="Y75" s="397"/>
      <c r="Z75" s="392"/>
      <c r="AA75" s="353"/>
      <c r="AB75" s="350"/>
      <c r="AC75" s="351"/>
      <c r="AD75" s="353"/>
      <c r="AE75" s="350"/>
      <c r="AF75" s="351"/>
      <c r="AG75" s="353"/>
      <c r="AH75" s="350"/>
      <c r="AI75" s="351"/>
      <c r="AJ75" s="353"/>
      <c r="AK75" s="433"/>
      <c r="AL75" s="332"/>
      <c r="AM75" s="345"/>
      <c r="AN75" s="429"/>
      <c r="AO75" s="419"/>
      <c r="AP75" s="289"/>
      <c r="AQ75" s="420"/>
      <c r="AR75" s="422"/>
    </row>
    <row r="76" spans="1:44" s="19" customFormat="1" ht="15.6" x14ac:dyDescent="0.3">
      <c r="A76" s="340"/>
      <c r="B76" s="341"/>
      <c r="C76" s="341"/>
      <c r="D76" s="342"/>
      <c r="E76" s="343"/>
      <c r="F76" s="347"/>
      <c r="G76" s="347"/>
      <c r="H76" s="346"/>
      <c r="I76" s="348"/>
      <c r="J76" s="348"/>
      <c r="K76" s="348"/>
      <c r="L76" s="346"/>
      <c r="M76" s="346"/>
      <c r="N76" s="346"/>
      <c r="O76" s="343"/>
      <c r="P76" s="325">
        <f t="shared" si="7"/>
        <v>0</v>
      </c>
      <c r="Q76" s="326">
        <f t="shared" si="2"/>
        <v>0</v>
      </c>
      <c r="R76" s="327">
        <f t="shared" si="8"/>
        <v>0</v>
      </c>
      <c r="S76" s="327">
        <f t="shared" si="9"/>
        <v>0</v>
      </c>
      <c r="T76" s="327">
        <f t="shared" si="10"/>
        <v>0</v>
      </c>
      <c r="U76" s="328">
        <f t="shared" si="11"/>
        <v>0</v>
      </c>
      <c r="V76" s="394"/>
      <c r="W76" s="337"/>
      <c r="X76" s="349"/>
      <c r="Y76" s="397"/>
      <c r="Z76" s="392"/>
      <c r="AA76" s="353"/>
      <c r="AB76" s="350"/>
      <c r="AC76" s="351"/>
      <c r="AD76" s="353"/>
      <c r="AE76" s="350"/>
      <c r="AF76" s="351"/>
      <c r="AG76" s="353"/>
      <c r="AH76" s="350"/>
      <c r="AI76" s="351"/>
      <c r="AJ76" s="353"/>
      <c r="AK76" s="433"/>
      <c r="AL76" s="332"/>
      <c r="AM76" s="345"/>
      <c r="AN76" s="429"/>
      <c r="AO76" s="419"/>
      <c r="AP76" s="289"/>
      <c r="AQ76" s="420"/>
      <c r="AR76" s="422"/>
    </row>
    <row r="77" spans="1:44" s="19" customFormat="1" ht="16.8" x14ac:dyDescent="0.3">
      <c r="A77" s="340"/>
      <c r="B77" s="341"/>
      <c r="C77" s="341"/>
      <c r="D77" s="342"/>
      <c r="E77" s="343"/>
      <c r="F77" s="347"/>
      <c r="G77" s="347"/>
      <c r="H77" s="346"/>
      <c r="I77" s="348"/>
      <c r="J77" s="348"/>
      <c r="K77" s="348"/>
      <c r="L77" s="346"/>
      <c r="M77" s="346"/>
      <c r="N77" s="346"/>
      <c r="O77" s="343"/>
      <c r="P77" s="325">
        <f t="shared" si="7"/>
        <v>0</v>
      </c>
      <c r="Q77" s="326">
        <f t="shared" si="2"/>
        <v>0</v>
      </c>
      <c r="R77" s="327">
        <f t="shared" si="8"/>
        <v>0</v>
      </c>
      <c r="S77" s="327">
        <f t="shared" si="9"/>
        <v>0</v>
      </c>
      <c r="T77" s="327">
        <f t="shared" si="10"/>
        <v>0</v>
      </c>
      <c r="U77" s="328">
        <f t="shared" si="11"/>
        <v>0</v>
      </c>
      <c r="V77" s="394"/>
      <c r="W77" s="337"/>
      <c r="X77" s="349"/>
      <c r="Y77" s="397"/>
      <c r="Z77" s="392"/>
      <c r="AA77" s="353"/>
      <c r="AB77" s="385"/>
      <c r="AC77" s="355"/>
      <c r="AD77" s="356"/>
      <c r="AE77" s="354"/>
      <c r="AF77" s="355"/>
      <c r="AG77" s="356"/>
      <c r="AH77" s="354"/>
      <c r="AI77" s="355"/>
      <c r="AJ77" s="356"/>
      <c r="AK77" s="433"/>
      <c r="AL77" s="332"/>
      <c r="AM77" s="345"/>
      <c r="AN77" s="429"/>
      <c r="AO77" s="419"/>
      <c r="AP77" s="289"/>
      <c r="AQ77" s="420"/>
      <c r="AR77" s="422"/>
    </row>
    <row r="78" spans="1:44" s="19" customFormat="1" ht="16.8" x14ac:dyDescent="0.3">
      <c r="A78" s="340"/>
      <c r="B78" s="341"/>
      <c r="C78" s="341"/>
      <c r="D78" s="342"/>
      <c r="E78" s="343"/>
      <c r="F78" s="347"/>
      <c r="G78" s="347"/>
      <c r="H78" s="346"/>
      <c r="I78" s="348"/>
      <c r="J78" s="348"/>
      <c r="K78" s="348"/>
      <c r="L78" s="346"/>
      <c r="M78" s="346"/>
      <c r="N78" s="346"/>
      <c r="O78" s="343"/>
      <c r="P78" s="325">
        <f t="shared" si="7"/>
        <v>0</v>
      </c>
      <c r="Q78" s="326">
        <f t="shared" si="2"/>
        <v>0</v>
      </c>
      <c r="R78" s="327">
        <f t="shared" si="8"/>
        <v>0</v>
      </c>
      <c r="S78" s="327">
        <f t="shared" si="9"/>
        <v>0</v>
      </c>
      <c r="T78" s="327">
        <f t="shared" si="10"/>
        <v>0</v>
      </c>
      <c r="U78" s="328">
        <f t="shared" si="11"/>
        <v>0</v>
      </c>
      <c r="V78" s="394"/>
      <c r="W78" s="337"/>
      <c r="X78" s="349"/>
      <c r="Y78" s="397"/>
      <c r="Z78" s="392"/>
      <c r="AA78" s="353"/>
      <c r="AB78" s="385"/>
      <c r="AC78" s="355"/>
      <c r="AD78" s="356"/>
      <c r="AE78" s="354"/>
      <c r="AF78" s="355"/>
      <c r="AG78" s="356"/>
      <c r="AH78" s="354"/>
      <c r="AI78" s="355"/>
      <c r="AJ78" s="356"/>
      <c r="AK78" s="433"/>
      <c r="AL78" s="332"/>
      <c r="AM78" s="345"/>
      <c r="AN78" s="429"/>
      <c r="AO78" s="419"/>
      <c r="AP78" s="289"/>
      <c r="AQ78" s="420"/>
      <c r="AR78" s="422"/>
    </row>
    <row r="79" spans="1:44" s="19" customFormat="1" ht="16.8" x14ac:dyDescent="0.3">
      <c r="A79" s="340"/>
      <c r="B79" s="341"/>
      <c r="C79" s="341"/>
      <c r="D79" s="342"/>
      <c r="E79" s="343"/>
      <c r="F79" s="347"/>
      <c r="G79" s="347"/>
      <c r="H79" s="346"/>
      <c r="I79" s="348"/>
      <c r="J79" s="348"/>
      <c r="K79" s="348"/>
      <c r="L79" s="346"/>
      <c r="M79" s="346"/>
      <c r="N79" s="346"/>
      <c r="O79" s="343"/>
      <c r="P79" s="325">
        <f t="shared" si="7"/>
        <v>0</v>
      </c>
      <c r="Q79" s="326">
        <f t="shared" si="2"/>
        <v>0</v>
      </c>
      <c r="R79" s="327">
        <f t="shared" si="8"/>
        <v>0</v>
      </c>
      <c r="S79" s="327">
        <f t="shared" si="9"/>
        <v>0</v>
      </c>
      <c r="T79" s="327">
        <f t="shared" si="10"/>
        <v>0</v>
      </c>
      <c r="U79" s="328">
        <f t="shared" si="11"/>
        <v>0</v>
      </c>
      <c r="V79" s="394"/>
      <c r="W79" s="337"/>
      <c r="X79" s="349"/>
      <c r="Y79" s="397"/>
      <c r="Z79" s="392"/>
      <c r="AA79" s="353"/>
      <c r="AB79" s="385"/>
      <c r="AC79" s="355"/>
      <c r="AD79" s="356"/>
      <c r="AE79" s="354"/>
      <c r="AF79" s="355"/>
      <c r="AG79" s="356"/>
      <c r="AH79" s="354"/>
      <c r="AI79" s="355"/>
      <c r="AJ79" s="356"/>
      <c r="AK79" s="433"/>
      <c r="AL79" s="332"/>
      <c r="AM79" s="345"/>
      <c r="AN79" s="429"/>
      <c r="AO79" s="419"/>
      <c r="AP79" s="289"/>
      <c r="AQ79" s="420"/>
      <c r="AR79" s="422"/>
    </row>
    <row r="80" spans="1:44" s="19" customFormat="1" ht="16.8" x14ac:dyDescent="0.3">
      <c r="A80" s="340"/>
      <c r="B80" s="341"/>
      <c r="C80" s="341"/>
      <c r="D80" s="342"/>
      <c r="E80" s="343"/>
      <c r="F80" s="347"/>
      <c r="G80" s="347"/>
      <c r="H80" s="346"/>
      <c r="I80" s="348"/>
      <c r="J80" s="348"/>
      <c r="K80" s="348"/>
      <c r="L80" s="346"/>
      <c r="M80" s="346"/>
      <c r="N80" s="346"/>
      <c r="O80" s="343"/>
      <c r="P80" s="325">
        <f t="shared" si="7"/>
        <v>0</v>
      </c>
      <c r="Q80" s="326">
        <f t="shared" si="2"/>
        <v>0</v>
      </c>
      <c r="R80" s="327">
        <f t="shared" si="8"/>
        <v>0</v>
      </c>
      <c r="S80" s="327">
        <f t="shared" si="9"/>
        <v>0</v>
      </c>
      <c r="T80" s="327">
        <f t="shared" si="10"/>
        <v>0</v>
      </c>
      <c r="U80" s="328">
        <f t="shared" si="11"/>
        <v>0</v>
      </c>
      <c r="V80" s="394"/>
      <c r="W80" s="337"/>
      <c r="X80" s="349"/>
      <c r="Y80" s="397"/>
      <c r="Z80" s="392"/>
      <c r="AA80" s="353"/>
      <c r="AB80" s="385"/>
      <c r="AC80" s="355"/>
      <c r="AD80" s="356"/>
      <c r="AE80" s="354"/>
      <c r="AF80" s="355"/>
      <c r="AG80" s="356"/>
      <c r="AH80" s="354"/>
      <c r="AI80" s="355"/>
      <c r="AJ80" s="356"/>
      <c r="AK80" s="433"/>
      <c r="AL80" s="332"/>
      <c r="AM80" s="345"/>
      <c r="AN80" s="429"/>
      <c r="AO80" s="419"/>
      <c r="AP80" s="289"/>
      <c r="AQ80" s="420"/>
      <c r="AR80" s="422"/>
    </row>
    <row r="81" spans="1:44" s="19" customFormat="1" ht="16.8" x14ac:dyDescent="0.3">
      <c r="A81" s="340"/>
      <c r="B81" s="341"/>
      <c r="C81" s="341"/>
      <c r="D81" s="342"/>
      <c r="E81" s="343"/>
      <c r="F81" s="347"/>
      <c r="G81" s="347"/>
      <c r="H81" s="346"/>
      <c r="I81" s="348"/>
      <c r="J81" s="348"/>
      <c r="K81" s="348"/>
      <c r="L81" s="346"/>
      <c r="M81" s="346"/>
      <c r="N81" s="346"/>
      <c r="O81" s="343"/>
      <c r="P81" s="325">
        <f t="shared" si="7"/>
        <v>0</v>
      </c>
      <c r="Q81" s="326">
        <f t="shared" si="2"/>
        <v>0</v>
      </c>
      <c r="R81" s="327">
        <f t="shared" si="8"/>
        <v>0</v>
      </c>
      <c r="S81" s="327">
        <f t="shared" si="9"/>
        <v>0</v>
      </c>
      <c r="T81" s="327">
        <f t="shared" si="10"/>
        <v>0</v>
      </c>
      <c r="U81" s="328">
        <f t="shared" si="11"/>
        <v>0</v>
      </c>
      <c r="V81" s="394"/>
      <c r="W81" s="337"/>
      <c r="X81" s="349"/>
      <c r="Y81" s="397"/>
      <c r="Z81" s="392"/>
      <c r="AA81" s="353"/>
      <c r="AB81" s="385"/>
      <c r="AC81" s="355"/>
      <c r="AD81" s="356"/>
      <c r="AE81" s="354"/>
      <c r="AF81" s="355"/>
      <c r="AG81" s="356"/>
      <c r="AH81" s="354"/>
      <c r="AI81" s="355"/>
      <c r="AJ81" s="356"/>
      <c r="AK81" s="433"/>
      <c r="AL81" s="332"/>
      <c r="AM81" s="345"/>
      <c r="AN81" s="429"/>
      <c r="AO81" s="419"/>
      <c r="AP81" s="289"/>
      <c r="AQ81" s="420"/>
      <c r="AR81" s="422"/>
    </row>
    <row r="82" spans="1:44" s="19" customFormat="1" ht="16.8" x14ac:dyDescent="0.3">
      <c r="A82" s="340"/>
      <c r="B82" s="341"/>
      <c r="C82" s="341"/>
      <c r="D82" s="342"/>
      <c r="E82" s="343"/>
      <c r="F82" s="347"/>
      <c r="G82" s="347"/>
      <c r="H82" s="346"/>
      <c r="I82" s="348"/>
      <c r="J82" s="348"/>
      <c r="K82" s="348"/>
      <c r="L82" s="346"/>
      <c r="M82" s="346"/>
      <c r="N82" s="346"/>
      <c r="O82" s="343"/>
      <c r="P82" s="325">
        <f t="shared" si="7"/>
        <v>0</v>
      </c>
      <c r="Q82" s="326">
        <f t="shared" si="2"/>
        <v>0</v>
      </c>
      <c r="R82" s="327">
        <f t="shared" si="8"/>
        <v>0</v>
      </c>
      <c r="S82" s="327">
        <f t="shared" si="9"/>
        <v>0</v>
      </c>
      <c r="T82" s="327">
        <f t="shared" si="10"/>
        <v>0</v>
      </c>
      <c r="U82" s="328">
        <f t="shared" si="11"/>
        <v>0</v>
      </c>
      <c r="V82" s="394"/>
      <c r="W82" s="337"/>
      <c r="X82" s="349"/>
      <c r="Y82" s="397"/>
      <c r="Z82" s="392"/>
      <c r="AA82" s="353"/>
      <c r="AB82" s="385"/>
      <c r="AC82" s="355"/>
      <c r="AD82" s="356"/>
      <c r="AE82" s="354"/>
      <c r="AF82" s="355"/>
      <c r="AG82" s="356"/>
      <c r="AH82" s="354"/>
      <c r="AI82" s="355"/>
      <c r="AJ82" s="356"/>
      <c r="AK82" s="433"/>
      <c r="AL82" s="332"/>
      <c r="AM82" s="345"/>
      <c r="AN82" s="429"/>
      <c r="AO82" s="419"/>
      <c r="AP82" s="289"/>
      <c r="AQ82" s="420"/>
      <c r="AR82" s="422"/>
    </row>
    <row r="83" spans="1:44" s="19" customFormat="1" ht="16.8" x14ac:dyDescent="0.3">
      <c r="A83" s="340"/>
      <c r="B83" s="341"/>
      <c r="C83" s="341"/>
      <c r="D83" s="342"/>
      <c r="E83" s="343"/>
      <c r="F83" s="347"/>
      <c r="G83" s="347"/>
      <c r="H83" s="346"/>
      <c r="I83" s="348"/>
      <c r="J83" s="348"/>
      <c r="K83" s="348"/>
      <c r="L83" s="346"/>
      <c r="M83" s="346"/>
      <c r="N83" s="346"/>
      <c r="O83" s="343"/>
      <c r="P83" s="325">
        <f t="shared" si="7"/>
        <v>0</v>
      </c>
      <c r="Q83" s="326">
        <f t="shared" si="2"/>
        <v>0</v>
      </c>
      <c r="R83" s="327">
        <f t="shared" si="8"/>
        <v>0</v>
      </c>
      <c r="S83" s="327">
        <f t="shared" si="9"/>
        <v>0</v>
      </c>
      <c r="T83" s="327">
        <f t="shared" si="10"/>
        <v>0</v>
      </c>
      <c r="U83" s="328">
        <f t="shared" si="11"/>
        <v>0</v>
      </c>
      <c r="V83" s="394"/>
      <c r="W83" s="337"/>
      <c r="X83" s="349"/>
      <c r="Y83" s="397"/>
      <c r="Z83" s="392"/>
      <c r="AA83" s="353"/>
      <c r="AB83" s="385"/>
      <c r="AC83" s="355"/>
      <c r="AD83" s="356"/>
      <c r="AE83" s="354"/>
      <c r="AF83" s="355"/>
      <c r="AG83" s="356"/>
      <c r="AH83" s="354"/>
      <c r="AI83" s="355"/>
      <c r="AJ83" s="356"/>
      <c r="AK83" s="433"/>
      <c r="AL83" s="332"/>
      <c r="AM83" s="345"/>
      <c r="AN83" s="429"/>
      <c r="AO83" s="419"/>
      <c r="AP83" s="289"/>
      <c r="AQ83" s="420"/>
      <c r="AR83" s="422"/>
    </row>
    <row r="84" spans="1:44" s="19" customFormat="1" ht="16.8" x14ac:dyDescent="0.3">
      <c r="A84" s="340"/>
      <c r="B84" s="341"/>
      <c r="C84" s="341"/>
      <c r="D84" s="342"/>
      <c r="E84" s="343"/>
      <c r="F84" s="347"/>
      <c r="G84" s="347"/>
      <c r="H84" s="346"/>
      <c r="I84" s="348"/>
      <c r="J84" s="348"/>
      <c r="K84" s="348"/>
      <c r="L84" s="346"/>
      <c r="M84" s="346"/>
      <c r="N84" s="346"/>
      <c r="O84" s="343"/>
      <c r="P84" s="325">
        <f t="shared" si="7"/>
        <v>0</v>
      </c>
      <c r="Q84" s="326">
        <f t="shared" si="2"/>
        <v>0</v>
      </c>
      <c r="R84" s="327">
        <f t="shared" si="8"/>
        <v>0</v>
      </c>
      <c r="S84" s="327">
        <f t="shared" si="9"/>
        <v>0</v>
      </c>
      <c r="T84" s="327">
        <f t="shared" si="10"/>
        <v>0</v>
      </c>
      <c r="U84" s="328">
        <f t="shared" si="11"/>
        <v>0</v>
      </c>
      <c r="V84" s="394"/>
      <c r="W84" s="337"/>
      <c r="X84" s="349"/>
      <c r="Y84" s="397"/>
      <c r="Z84" s="392"/>
      <c r="AA84" s="353"/>
      <c r="AB84" s="385"/>
      <c r="AC84" s="355"/>
      <c r="AD84" s="356"/>
      <c r="AE84" s="354"/>
      <c r="AF84" s="355"/>
      <c r="AG84" s="356"/>
      <c r="AH84" s="354"/>
      <c r="AI84" s="355"/>
      <c r="AJ84" s="356"/>
      <c r="AK84" s="433"/>
      <c r="AL84" s="332"/>
      <c r="AM84" s="345"/>
      <c r="AN84" s="429"/>
      <c r="AO84" s="419"/>
      <c r="AP84" s="289"/>
      <c r="AQ84" s="420"/>
      <c r="AR84" s="422"/>
    </row>
    <row r="85" spans="1:44" s="19" customFormat="1" ht="16.8" x14ac:dyDescent="0.3">
      <c r="A85" s="340"/>
      <c r="B85" s="341"/>
      <c r="C85" s="341"/>
      <c r="D85" s="342"/>
      <c r="E85" s="343"/>
      <c r="F85" s="347"/>
      <c r="G85" s="347"/>
      <c r="H85" s="346"/>
      <c r="I85" s="348"/>
      <c r="J85" s="348"/>
      <c r="K85" s="348"/>
      <c r="L85" s="346"/>
      <c r="M85" s="346"/>
      <c r="N85" s="346"/>
      <c r="O85" s="343"/>
      <c r="P85" s="325">
        <f t="shared" si="7"/>
        <v>0</v>
      </c>
      <c r="Q85" s="326">
        <f t="shared" si="2"/>
        <v>0</v>
      </c>
      <c r="R85" s="327">
        <f t="shared" si="8"/>
        <v>0</v>
      </c>
      <c r="S85" s="327">
        <f t="shared" si="9"/>
        <v>0</v>
      </c>
      <c r="T85" s="327">
        <f t="shared" si="10"/>
        <v>0</v>
      </c>
      <c r="U85" s="328">
        <f t="shared" si="11"/>
        <v>0</v>
      </c>
      <c r="V85" s="394"/>
      <c r="W85" s="337"/>
      <c r="X85" s="349"/>
      <c r="Y85" s="397"/>
      <c r="Z85" s="392"/>
      <c r="AA85" s="353"/>
      <c r="AB85" s="385"/>
      <c r="AC85" s="355"/>
      <c r="AD85" s="356"/>
      <c r="AE85" s="354"/>
      <c r="AF85" s="355"/>
      <c r="AG85" s="356"/>
      <c r="AH85" s="354"/>
      <c r="AI85" s="355"/>
      <c r="AJ85" s="356"/>
      <c r="AK85" s="433"/>
      <c r="AL85" s="332"/>
      <c r="AM85" s="345"/>
      <c r="AN85" s="429"/>
      <c r="AO85" s="419"/>
      <c r="AP85" s="289"/>
      <c r="AQ85" s="420"/>
      <c r="AR85" s="422"/>
    </row>
    <row r="86" spans="1:44" s="19" customFormat="1" ht="16.8" x14ac:dyDescent="0.3">
      <c r="A86" s="340"/>
      <c r="B86" s="341"/>
      <c r="C86" s="341"/>
      <c r="D86" s="342"/>
      <c r="E86" s="343"/>
      <c r="F86" s="347"/>
      <c r="G86" s="347"/>
      <c r="H86" s="346"/>
      <c r="I86" s="348"/>
      <c r="J86" s="348"/>
      <c r="K86" s="348"/>
      <c r="L86" s="346"/>
      <c r="M86" s="346"/>
      <c r="N86" s="346"/>
      <c r="O86" s="343"/>
      <c r="P86" s="325">
        <f t="shared" si="7"/>
        <v>0</v>
      </c>
      <c r="Q86" s="326">
        <f t="shared" si="2"/>
        <v>0</v>
      </c>
      <c r="R86" s="327">
        <f t="shared" si="8"/>
        <v>0</v>
      </c>
      <c r="S86" s="327">
        <f t="shared" si="9"/>
        <v>0</v>
      </c>
      <c r="T86" s="327">
        <f t="shared" si="10"/>
        <v>0</v>
      </c>
      <c r="U86" s="328">
        <f t="shared" si="11"/>
        <v>0</v>
      </c>
      <c r="V86" s="394"/>
      <c r="W86" s="337"/>
      <c r="X86" s="349"/>
      <c r="Y86" s="397"/>
      <c r="Z86" s="392"/>
      <c r="AA86" s="353"/>
      <c r="AB86" s="385"/>
      <c r="AC86" s="355"/>
      <c r="AD86" s="356"/>
      <c r="AE86" s="354"/>
      <c r="AF86" s="355"/>
      <c r="AG86" s="356"/>
      <c r="AH86" s="354"/>
      <c r="AI86" s="355"/>
      <c r="AJ86" s="356"/>
      <c r="AK86" s="433"/>
      <c r="AL86" s="332"/>
      <c r="AM86" s="345"/>
      <c r="AN86" s="429"/>
      <c r="AO86" s="419"/>
      <c r="AP86" s="289"/>
      <c r="AQ86" s="420"/>
      <c r="AR86" s="422"/>
    </row>
    <row r="87" spans="1:44" s="19" customFormat="1" ht="16.8" x14ac:dyDescent="0.3">
      <c r="A87" s="340"/>
      <c r="B87" s="341"/>
      <c r="C87" s="341"/>
      <c r="D87" s="342"/>
      <c r="E87" s="343"/>
      <c r="F87" s="347"/>
      <c r="G87" s="347"/>
      <c r="H87" s="346"/>
      <c r="I87" s="348"/>
      <c r="J87" s="348"/>
      <c r="K87" s="348"/>
      <c r="L87" s="346"/>
      <c r="M87" s="346"/>
      <c r="N87" s="346"/>
      <c r="O87" s="343"/>
      <c r="P87" s="325">
        <f t="shared" si="7"/>
        <v>0</v>
      </c>
      <c r="Q87" s="326">
        <f t="shared" si="2"/>
        <v>0</v>
      </c>
      <c r="R87" s="327">
        <f t="shared" si="8"/>
        <v>0</v>
      </c>
      <c r="S87" s="327">
        <f t="shared" si="9"/>
        <v>0</v>
      </c>
      <c r="T87" s="327">
        <f t="shared" si="10"/>
        <v>0</v>
      </c>
      <c r="U87" s="328">
        <f t="shared" si="11"/>
        <v>0</v>
      </c>
      <c r="V87" s="394"/>
      <c r="W87" s="337"/>
      <c r="X87" s="349"/>
      <c r="Y87" s="397"/>
      <c r="Z87" s="392"/>
      <c r="AA87" s="353"/>
      <c r="AB87" s="385"/>
      <c r="AC87" s="355"/>
      <c r="AD87" s="356"/>
      <c r="AE87" s="354"/>
      <c r="AF87" s="355"/>
      <c r="AG87" s="356"/>
      <c r="AH87" s="354"/>
      <c r="AI87" s="355"/>
      <c r="AJ87" s="356"/>
      <c r="AK87" s="433"/>
      <c r="AL87" s="332"/>
      <c r="AM87" s="345"/>
      <c r="AN87" s="429"/>
      <c r="AO87" s="419"/>
      <c r="AP87" s="289"/>
      <c r="AQ87" s="420"/>
      <c r="AR87" s="422"/>
    </row>
    <row r="88" spans="1:44" s="19" customFormat="1" ht="16.8" x14ac:dyDescent="0.3">
      <c r="A88" s="340"/>
      <c r="B88" s="341"/>
      <c r="C88" s="341"/>
      <c r="D88" s="342"/>
      <c r="E88" s="343"/>
      <c r="F88" s="347"/>
      <c r="G88" s="347"/>
      <c r="H88" s="346"/>
      <c r="I88" s="348"/>
      <c r="J88" s="348"/>
      <c r="K88" s="348"/>
      <c r="L88" s="346"/>
      <c r="M88" s="346"/>
      <c r="N88" s="346"/>
      <c r="O88" s="343"/>
      <c r="P88" s="325">
        <f t="shared" si="7"/>
        <v>0</v>
      </c>
      <c r="Q88" s="326">
        <f t="shared" si="2"/>
        <v>0</v>
      </c>
      <c r="R88" s="327">
        <f t="shared" si="8"/>
        <v>0</v>
      </c>
      <c r="S88" s="327">
        <f t="shared" si="9"/>
        <v>0</v>
      </c>
      <c r="T88" s="327">
        <f t="shared" si="10"/>
        <v>0</v>
      </c>
      <c r="U88" s="328">
        <f t="shared" si="11"/>
        <v>0</v>
      </c>
      <c r="V88" s="394"/>
      <c r="W88" s="337"/>
      <c r="X88" s="349"/>
      <c r="Y88" s="397"/>
      <c r="Z88" s="392"/>
      <c r="AA88" s="353"/>
      <c r="AB88" s="385"/>
      <c r="AC88" s="355"/>
      <c r="AD88" s="356"/>
      <c r="AE88" s="354"/>
      <c r="AF88" s="355"/>
      <c r="AG88" s="356"/>
      <c r="AH88" s="354"/>
      <c r="AI88" s="355"/>
      <c r="AJ88" s="356"/>
      <c r="AK88" s="433"/>
      <c r="AL88" s="332"/>
      <c r="AM88" s="345"/>
      <c r="AN88" s="429"/>
      <c r="AO88" s="419"/>
      <c r="AP88" s="289"/>
      <c r="AQ88" s="420"/>
      <c r="AR88" s="422"/>
    </row>
    <row r="89" spans="1:44" s="19" customFormat="1" ht="16.8" x14ac:dyDescent="0.3">
      <c r="A89" s="340"/>
      <c r="B89" s="341"/>
      <c r="C89" s="341"/>
      <c r="D89" s="342"/>
      <c r="E89" s="343"/>
      <c r="F89" s="347"/>
      <c r="G89" s="347"/>
      <c r="H89" s="346"/>
      <c r="I89" s="348"/>
      <c r="J89" s="348"/>
      <c r="K89" s="348"/>
      <c r="L89" s="346"/>
      <c r="M89" s="346"/>
      <c r="N89" s="346"/>
      <c r="O89" s="343"/>
      <c r="P89" s="325">
        <f t="shared" si="7"/>
        <v>0</v>
      </c>
      <c r="Q89" s="326">
        <f t="shared" si="2"/>
        <v>0</v>
      </c>
      <c r="R89" s="327">
        <f t="shared" si="8"/>
        <v>0</v>
      </c>
      <c r="S89" s="327">
        <f t="shared" si="9"/>
        <v>0</v>
      </c>
      <c r="T89" s="327">
        <f t="shared" si="10"/>
        <v>0</v>
      </c>
      <c r="U89" s="328">
        <f t="shared" si="11"/>
        <v>0</v>
      </c>
      <c r="V89" s="394"/>
      <c r="W89" s="337"/>
      <c r="X89" s="349"/>
      <c r="Y89" s="397"/>
      <c r="Z89" s="392"/>
      <c r="AA89" s="353"/>
      <c r="AB89" s="385"/>
      <c r="AC89" s="355"/>
      <c r="AD89" s="356"/>
      <c r="AE89" s="354"/>
      <c r="AF89" s="355"/>
      <c r="AG89" s="356"/>
      <c r="AH89" s="354"/>
      <c r="AI89" s="355"/>
      <c r="AJ89" s="356"/>
      <c r="AK89" s="433"/>
      <c r="AL89" s="332"/>
      <c r="AM89" s="345"/>
      <c r="AN89" s="429"/>
      <c r="AO89" s="419"/>
      <c r="AP89" s="289"/>
      <c r="AQ89" s="420"/>
      <c r="AR89" s="422"/>
    </row>
    <row r="90" spans="1:44" s="36" customFormat="1" ht="16.8" x14ac:dyDescent="0.3">
      <c r="A90" s="374"/>
      <c r="B90" s="341"/>
      <c r="C90" s="341"/>
      <c r="D90" s="342"/>
      <c r="E90" s="342"/>
      <c r="F90" s="342"/>
      <c r="G90" s="342"/>
      <c r="H90" s="342"/>
      <c r="I90" s="342"/>
      <c r="J90" s="373"/>
      <c r="K90" s="342"/>
      <c r="L90" s="342"/>
      <c r="M90" s="342"/>
      <c r="N90" s="342"/>
      <c r="O90" s="343"/>
      <c r="P90" s="325">
        <f t="shared" si="7"/>
        <v>0</v>
      </c>
      <c r="Q90" s="326">
        <f t="shared" si="2"/>
        <v>0</v>
      </c>
      <c r="R90" s="327">
        <f t="shared" si="8"/>
        <v>0</v>
      </c>
      <c r="S90" s="327">
        <f t="shared" si="9"/>
        <v>0</v>
      </c>
      <c r="T90" s="327">
        <f t="shared" si="10"/>
        <v>0</v>
      </c>
      <c r="U90" s="328">
        <f t="shared" si="11"/>
        <v>0</v>
      </c>
      <c r="V90" s="394"/>
      <c r="W90" s="337"/>
      <c r="X90" s="349"/>
      <c r="Y90" s="397"/>
      <c r="Z90" s="392"/>
      <c r="AA90" s="353"/>
      <c r="AB90" s="385"/>
      <c r="AC90" s="355"/>
      <c r="AD90" s="356"/>
      <c r="AE90" s="354"/>
      <c r="AF90" s="355"/>
      <c r="AG90" s="356"/>
      <c r="AH90" s="354"/>
      <c r="AI90" s="355"/>
      <c r="AJ90" s="356"/>
      <c r="AK90" s="357"/>
      <c r="AL90" s="358"/>
      <c r="AM90" s="332"/>
      <c r="AN90" s="430"/>
      <c r="AO90" s="419"/>
      <c r="AP90" s="289"/>
      <c r="AQ90" s="420"/>
      <c r="AR90" s="422"/>
    </row>
    <row r="91" spans="1:44" s="19" customFormat="1" ht="16.8" x14ac:dyDescent="0.3">
      <c r="A91" s="340"/>
      <c r="B91" s="341"/>
      <c r="C91" s="341"/>
      <c r="D91" s="342"/>
      <c r="E91" s="343"/>
      <c r="F91" s="347"/>
      <c r="G91" s="347"/>
      <c r="H91" s="346"/>
      <c r="I91" s="348"/>
      <c r="J91" s="375"/>
      <c r="K91" s="348"/>
      <c r="L91" s="346"/>
      <c r="M91" s="346"/>
      <c r="N91" s="346"/>
      <c r="O91" s="343"/>
      <c r="P91" s="325">
        <f t="shared" si="7"/>
        <v>0</v>
      </c>
      <c r="Q91" s="326">
        <f t="shared" si="2"/>
        <v>0</v>
      </c>
      <c r="R91" s="327">
        <f t="shared" si="8"/>
        <v>0</v>
      </c>
      <c r="S91" s="327">
        <f t="shared" si="9"/>
        <v>0</v>
      </c>
      <c r="T91" s="327">
        <f t="shared" si="10"/>
        <v>0</v>
      </c>
      <c r="U91" s="328">
        <f t="shared" si="11"/>
        <v>0</v>
      </c>
      <c r="V91" s="394"/>
      <c r="W91" s="337"/>
      <c r="X91" s="349"/>
      <c r="Y91" s="397"/>
      <c r="Z91" s="392"/>
      <c r="AA91" s="353"/>
      <c r="AB91" s="385"/>
      <c r="AC91" s="355"/>
      <c r="AD91" s="356"/>
      <c r="AE91" s="354"/>
      <c r="AF91" s="355"/>
      <c r="AG91" s="356"/>
      <c r="AH91" s="354"/>
      <c r="AI91" s="355"/>
      <c r="AJ91" s="356"/>
      <c r="AK91" s="433"/>
      <c r="AL91" s="332"/>
      <c r="AM91" s="345"/>
      <c r="AN91" s="429"/>
      <c r="AO91" s="419"/>
      <c r="AP91" s="289"/>
      <c r="AQ91" s="420"/>
      <c r="AR91" s="422"/>
    </row>
    <row r="92" spans="1:44" s="19" customFormat="1" ht="16.8" x14ac:dyDescent="0.3">
      <c r="A92" s="340"/>
      <c r="B92" s="341"/>
      <c r="C92" s="341"/>
      <c r="D92" s="342"/>
      <c r="E92" s="343"/>
      <c r="F92" s="347"/>
      <c r="G92" s="347"/>
      <c r="H92" s="346"/>
      <c r="I92" s="348"/>
      <c r="J92" s="375"/>
      <c r="K92" s="348"/>
      <c r="L92" s="346"/>
      <c r="M92" s="346"/>
      <c r="N92" s="346"/>
      <c r="O92" s="343"/>
      <c r="P92" s="325">
        <f t="shared" si="7"/>
        <v>0</v>
      </c>
      <c r="Q92" s="326">
        <f t="shared" si="2"/>
        <v>0</v>
      </c>
      <c r="R92" s="327">
        <f t="shared" si="8"/>
        <v>0</v>
      </c>
      <c r="S92" s="327">
        <f t="shared" si="9"/>
        <v>0</v>
      </c>
      <c r="T92" s="327">
        <f t="shared" si="10"/>
        <v>0</v>
      </c>
      <c r="U92" s="328">
        <f t="shared" si="11"/>
        <v>0</v>
      </c>
      <c r="V92" s="394"/>
      <c r="W92" s="337"/>
      <c r="X92" s="349"/>
      <c r="Y92" s="397"/>
      <c r="Z92" s="392"/>
      <c r="AA92" s="353"/>
      <c r="AB92" s="385"/>
      <c r="AC92" s="355"/>
      <c r="AD92" s="356"/>
      <c r="AE92" s="354"/>
      <c r="AF92" s="355"/>
      <c r="AG92" s="356"/>
      <c r="AH92" s="354"/>
      <c r="AI92" s="355"/>
      <c r="AJ92" s="356"/>
      <c r="AK92" s="433"/>
      <c r="AL92" s="332"/>
      <c r="AM92" s="345"/>
      <c r="AN92" s="429"/>
      <c r="AO92" s="419"/>
      <c r="AP92" s="289"/>
      <c r="AQ92" s="420"/>
      <c r="AR92" s="422"/>
    </row>
    <row r="93" spans="1:44" s="19" customFormat="1" ht="16.8" x14ac:dyDescent="0.3">
      <c r="A93" s="359"/>
      <c r="B93" s="360"/>
      <c r="C93" s="360"/>
      <c r="D93" s="361"/>
      <c r="E93" s="362"/>
      <c r="F93" s="347"/>
      <c r="G93" s="376"/>
      <c r="H93" s="363"/>
      <c r="I93" s="364"/>
      <c r="J93" s="377"/>
      <c r="K93" s="364"/>
      <c r="L93" s="363"/>
      <c r="M93" s="363"/>
      <c r="N93" s="363"/>
      <c r="O93" s="362"/>
      <c r="P93" s="325">
        <f t="shared" si="7"/>
        <v>0</v>
      </c>
      <c r="Q93" s="326">
        <f t="shared" si="2"/>
        <v>0</v>
      </c>
      <c r="R93" s="327">
        <f t="shared" si="8"/>
        <v>0</v>
      </c>
      <c r="S93" s="327">
        <f t="shared" si="9"/>
        <v>0</v>
      </c>
      <c r="T93" s="327">
        <f t="shared" si="10"/>
        <v>0</v>
      </c>
      <c r="U93" s="328">
        <f t="shared" si="11"/>
        <v>0</v>
      </c>
      <c r="V93" s="394"/>
      <c r="W93" s="337"/>
      <c r="X93" s="349"/>
      <c r="Y93" s="397"/>
      <c r="Z93" s="392"/>
      <c r="AA93" s="353"/>
      <c r="AB93" s="386"/>
      <c r="AC93" s="366"/>
      <c r="AD93" s="367"/>
      <c r="AE93" s="365"/>
      <c r="AF93" s="366"/>
      <c r="AG93" s="367"/>
      <c r="AH93" s="365"/>
      <c r="AI93" s="366"/>
      <c r="AJ93" s="366"/>
      <c r="AK93" s="434"/>
      <c r="AL93" s="368"/>
      <c r="AM93" s="369"/>
      <c r="AN93" s="429"/>
      <c r="AO93" s="419"/>
      <c r="AP93" s="289"/>
      <c r="AQ93" s="420"/>
      <c r="AR93" s="422"/>
    </row>
    <row r="94" spans="1:44" s="19" customFormat="1" ht="15.6" customHeight="1" thickBot="1" x14ac:dyDescent="0.35">
      <c r="A94" s="37"/>
      <c r="B94" s="29"/>
      <c r="C94" s="38"/>
      <c r="D94" s="38"/>
      <c r="E94" s="38"/>
      <c r="F94" s="38"/>
      <c r="G94" s="38"/>
      <c r="H94" s="38"/>
      <c r="I94" s="38"/>
      <c r="J94" s="29"/>
      <c r="K94" s="38"/>
      <c r="L94" s="38"/>
      <c r="M94" s="38"/>
      <c r="N94" s="38"/>
      <c r="O94" s="38"/>
      <c r="P94" s="20">
        <f t="shared" si="7"/>
        <v>0</v>
      </c>
      <c r="Q94" s="241">
        <f t="shared" si="2"/>
        <v>0</v>
      </c>
      <c r="R94" s="382">
        <f t="shared" si="8"/>
        <v>0</v>
      </c>
      <c r="S94" s="382">
        <f t="shared" si="9"/>
        <v>0</v>
      </c>
      <c r="T94" s="382">
        <f t="shared" si="10"/>
        <v>0</v>
      </c>
      <c r="U94" s="384">
        <f t="shared" si="11"/>
        <v>0</v>
      </c>
      <c r="V94" s="395"/>
      <c r="W94" s="396"/>
      <c r="X94" s="32"/>
      <c r="Y94" s="398"/>
      <c r="Z94" s="399"/>
      <c r="AA94" s="205"/>
      <c r="AB94" s="203"/>
      <c r="AC94" s="204"/>
      <c r="AD94" s="205"/>
      <c r="AE94" s="206"/>
      <c r="AF94" s="204"/>
      <c r="AG94" s="205"/>
      <c r="AH94" s="206"/>
      <c r="AI94" s="204"/>
      <c r="AJ94" s="204"/>
      <c r="AK94" s="248"/>
      <c r="AL94" s="247"/>
      <c r="AM94" s="247"/>
      <c r="AN94" s="431"/>
      <c r="AO94" s="206"/>
      <c r="AP94" s="204"/>
      <c r="AQ94" s="205"/>
      <c r="AR94" s="247"/>
    </row>
    <row r="95" spans="1:44" ht="14.4" x14ac:dyDescent="0.3">
      <c r="J95"/>
    </row>
    <row r="96" spans="1:44" ht="14.4" x14ac:dyDescent="0.3">
      <c r="F96" s="15"/>
      <c r="J96"/>
    </row>
    <row r="97" spans="5:38" ht="14.4" x14ac:dyDescent="0.3">
      <c r="E97" t="s">
        <v>96</v>
      </c>
      <c r="F97" s="14" t="s">
        <v>150</v>
      </c>
      <c r="G97" t="s">
        <v>7</v>
      </c>
      <c r="J97"/>
      <c r="O97" s="14" t="s">
        <v>138</v>
      </c>
      <c r="P97" s="14"/>
      <c r="AL97" t="s">
        <v>194</v>
      </c>
    </row>
    <row r="98" spans="5:38" ht="14.4" x14ac:dyDescent="0.3">
      <c r="E98" t="s">
        <v>152</v>
      </c>
      <c r="F98" s="14" t="s">
        <v>153</v>
      </c>
      <c r="G98" t="s">
        <v>8</v>
      </c>
      <c r="J98"/>
      <c r="O98" s="14" t="s">
        <v>154</v>
      </c>
      <c r="P98" s="14"/>
      <c r="AL98" t="s">
        <v>195</v>
      </c>
    </row>
    <row r="99" spans="5:38" ht="14.4" x14ac:dyDescent="0.3">
      <c r="E99" t="s">
        <v>117</v>
      </c>
      <c r="F99" s="14" t="s">
        <v>157</v>
      </c>
      <c r="G99" t="s">
        <v>165</v>
      </c>
      <c r="J99"/>
      <c r="O99" s="14" t="s">
        <v>143</v>
      </c>
      <c r="P99" s="14"/>
      <c r="AL99" t="s">
        <v>196</v>
      </c>
    </row>
    <row r="100" spans="5:38" ht="14.4" x14ac:dyDescent="0.3">
      <c r="F100" s="14" t="s">
        <v>159</v>
      </c>
      <c r="G100" t="s">
        <v>10</v>
      </c>
      <c r="J100"/>
      <c r="O100" s="14" t="s">
        <v>160</v>
      </c>
      <c r="P100" s="14"/>
      <c r="AL100" t="s">
        <v>197</v>
      </c>
    </row>
    <row r="101" spans="5:38" ht="14.4" x14ac:dyDescent="0.3">
      <c r="F101" s="14" t="s">
        <v>97</v>
      </c>
      <c r="J101"/>
      <c r="O101" s="14" t="s">
        <v>18</v>
      </c>
      <c r="P101" s="14"/>
      <c r="AL101" t="s">
        <v>198</v>
      </c>
    </row>
    <row r="102" spans="5:38" ht="14.4" x14ac:dyDescent="0.3">
      <c r="F102" s="14" t="s">
        <v>125</v>
      </c>
      <c r="J102"/>
      <c r="O102" s="14" t="s">
        <v>163</v>
      </c>
      <c r="P102" s="14"/>
    </row>
    <row r="103" spans="5:38" ht="14.4" x14ac:dyDescent="0.3">
      <c r="F103" s="14" t="s">
        <v>164</v>
      </c>
      <c r="J103"/>
      <c r="O103" s="14" t="s">
        <v>103</v>
      </c>
    </row>
    <row r="104" spans="5:38" ht="14.4" x14ac:dyDescent="0.3">
      <c r="F104" s="14" t="s">
        <v>166</v>
      </c>
      <c r="J104"/>
    </row>
    <row r="105" spans="5:38" ht="14.4" x14ac:dyDescent="0.3">
      <c r="F105" s="14" t="s">
        <v>167</v>
      </c>
      <c r="J105"/>
    </row>
    <row r="106" spans="5:38" ht="14.4" x14ac:dyDescent="0.3">
      <c r="F106" s="14" t="s">
        <v>130</v>
      </c>
      <c r="J106"/>
    </row>
    <row r="107" spans="5:38" ht="14.4" x14ac:dyDescent="0.3">
      <c r="F107" s="14" t="s">
        <v>105</v>
      </c>
      <c r="J107"/>
    </row>
    <row r="108" spans="5:38" ht="14.4" x14ac:dyDescent="0.3">
      <c r="F108" s="14" t="s">
        <v>168</v>
      </c>
      <c r="J108"/>
    </row>
    <row r="109" spans="5:38" ht="14.4" x14ac:dyDescent="0.3">
      <c r="F109" s="14" t="s">
        <v>169</v>
      </c>
      <c r="J109"/>
    </row>
    <row r="110" spans="5:38" ht="14.4" x14ac:dyDescent="0.3">
      <c r="F110" s="14" t="s">
        <v>170</v>
      </c>
      <c r="J110"/>
    </row>
    <row r="111" spans="5:38" ht="14.4" x14ac:dyDescent="0.3">
      <c r="F111" s="14" t="s">
        <v>171</v>
      </c>
      <c r="J111"/>
    </row>
    <row r="112" spans="5:38" ht="14.4" x14ac:dyDescent="0.3">
      <c r="F112" s="14" t="s">
        <v>173</v>
      </c>
      <c r="J112"/>
    </row>
    <row r="113" spans="6:10" ht="14.4" x14ac:dyDescent="0.3">
      <c r="F113" s="14" t="s">
        <v>174</v>
      </c>
      <c r="J113"/>
    </row>
    <row r="114" spans="6:10" ht="14.4" x14ac:dyDescent="0.3">
      <c r="F114" s="14" t="s">
        <v>175</v>
      </c>
      <c r="J114"/>
    </row>
    <row r="115" spans="6:10" ht="14.4" x14ac:dyDescent="0.3">
      <c r="F115" s="14" t="s">
        <v>118</v>
      </c>
      <c r="J115"/>
    </row>
    <row r="116" spans="6:10" ht="14.4" x14ac:dyDescent="0.3">
      <c r="I116" s="3"/>
      <c r="J116"/>
    </row>
    <row r="117" spans="6:10" ht="14.4" x14ac:dyDescent="0.3">
      <c r="H117" s="3"/>
      <c r="J117"/>
    </row>
  </sheetData>
  <sheetProtection algorithmName="SHA-512" hashValue="G/Bb+yfZBs+IoGEGMcOKM5zOW9xl1LUTFEtMQm2zbNBQTkQSixzT0Jx8bUOyWY6xO9gS8z4JXP5rZyLuKhDVzQ==" saltValue="RB2WIv9lWFOEyANbL8OgTQ==" spinCount="100000" sheet="1" objects="1" scenarios="1"/>
  <mergeCells count="22">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 ref="AO32:AQ32"/>
    <mergeCell ref="AO33:AQ33"/>
    <mergeCell ref="K22:Q22"/>
    <mergeCell ref="B23:I23"/>
    <mergeCell ref="K23:Q23"/>
    <mergeCell ref="K25:Q25"/>
    <mergeCell ref="B26:I26"/>
    <mergeCell ref="K26:Q26"/>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workbookViewId="0">
      <selection activeCell="B28" sqref="B28"/>
    </sheetView>
  </sheetViews>
  <sheetFormatPr defaultColWidth="8.88671875" defaultRowHeight="14.4" x14ac:dyDescent="0.3"/>
  <cols>
    <col min="1" max="1" width="52.109375" style="39" customWidth="1"/>
    <col min="2" max="5" width="11.88671875" style="39" customWidth="1"/>
    <col min="6" max="12" width="14.6640625" style="39" customWidth="1"/>
    <col min="13" max="16384" width="8.88671875" style="39"/>
  </cols>
  <sheetData>
    <row r="2" spans="1:12" ht="15" thickBot="1" x14ac:dyDescent="0.35"/>
    <row r="3" spans="1:12" ht="156.6" thickBot="1" x14ac:dyDescent="0.35">
      <c r="A3" s="40" t="s">
        <v>199</v>
      </c>
      <c r="B3" s="41" t="s">
        <v>177</v>
      </c>
      <c r="C3" s="41">
        <v>2023</v>
      </c>
      <c r="D3" s="41">
        <v>2024</v>
      </c>
      <c r="E3" s="41">
        <v>2025</v>
      </c>
      <c r="F3" s="113" t="s">
        <v>200</v>
      </c>
      <c r="G3" s="114" t="s">
        <v>201</v>
      </c>
      <c r="H3" s="114" t="s">
        <v>202</v>
      </c>
      <c r="I3" s="114" t="s">
        <v>203</v>
      </c>
      <c r="J3" s="114" t="s">
        <v>204</v>
      </c>
      <c r="K3" s="114" t="s">
        <v>205</v>
      </c>
      <c r="L3" s="115" t="s">
        <v>206</v>
      </c>
    </row>
    <row r="4" spans="1:12" x14ac:dyDescent="0.3">
      <c r="A4" s="435" t="s">
        <v>207</v>
      </c>
      <c r="B4" s="42"/>
      <c r="C4" s="42"/>
      <c r="D4" s="43"/>
      <c r="E4" s="43"/>
      <c r="L4" s="44"/>
    </row>
    <row r="5" spans="1:12" x14ac:dyDescent="0.3">
      <c r="A5" s="79" t="s">
        <v>7</v>
      </c>
      <c r="B5" s="112">
        <f>SUM(C5:E5)</f>
        <v>523986</v>
      </c>
      <c r="C5" s="45">
        <f>Tegevuskava!D23</f>
        <v>0</v>
      </c>
      <c r="D5" s="45">
        <f>Tegevuskava!E23</f>
        <v>153286</v>
      </c>
      <c r="E5" s="45">
        <f>Tegevuskava!F23</f>
        <v>370700</v>
      </c>
      <c r="F5" s="46" t="s">
        <v>208</v>
      </c>
      <c r="G5" s="46" t="s">
        <v>208</v>
      </c>
      <c r="H5" s="46" t="s">
        <v>208</v>
      </c>
      <c r="I5" s="46" t="s">
        <v>208</v>
      </c>
      <c r="J5" s="46" t="s">
        <v>208</v>
      </c>
      <c r="K5" s="46" t="s">
        <v>208</v>
      </c>
      <c r="L5" s="47" t="s">
        <v>208</v>
      </c>
    </row>
    <row r="6" spans="1:12" ht="24" x14ac:dyDescent="0.3">
      <c r="A6" s="79" t="s">
        <v>209</v>
      </c>
      <c r="B6" s="112">
        <f t="shared" ref="B6:B8" si="0">SUM(C6:E6)</f>
        <v>177976</v>
      </c>
      <c r="C6" s="45">
        <f>Tegevuskava!D24</f>
        <v>0</v>
      </c>
      <c r="D6" s="45">
        <f>Tegevuskava!E24</f>
        <v>117976</v>
      </c>
      <c r="E6" s="45">
        <f>Tegevuskava!F24</f>
        <v>60000</v>
      </c>
      <c r="F6" s="46" t="s">
        <v>208</v>
      </c>
      <c r="G6" s="46" t="s">
        <v>208</v>
      </c>
      <c r="H6" s="46" t="s">
        <v>208</v>
      </c>
      <c r="I6" s="46" t="s">
        <v>208</v>
      </c>
      <c r="J6" s="46" t="s">
        <v>208</v>
      </c>
      <c r="K6" s="46" t="s">
        <v>208</v>
      </c>
      <c r="L6" s="47" t="s">
        <v>208</v>
      </c>
    </row>
    <row r="7" spans="1:12" ht="36" x14ac:dyDescent="0.3">
      <c r="A7" s="79" t="s">
        <v>210</v>
      </c>
      <c r="B7" s="112">
        <f t="shared" si="0"/>
        <v>151280</v>
      </c>
      <c r="C7" s="45">
        <f>Tegevuskava!D25</f>
        <v>0</v>
      </c>
      <c r="D7" s="45">
        <f>Tegevuskava!E25</f>
        <v>75640</v>
      </c>
      <c r="E7" s="45">
        <f>Tegevuskava!F25</f>
        <v>75640</v>
      </c>
      <c r="F7" s="46" t="s">
        <v>208</v>
      </c>
      <c r="G7" s="46" t="s">
        <v>208</v>
      </c>
      <c r="H7" s="46" t="s">
        <v>208</v>
      </c>
      <c r="I7" s="46" t="s">
        <v>208</v>
      </c>
      <c r="J7" s="46" t="s">
        <v>208</v>
      </c>
      <c r="K7" s="46" t="s">
        <v>208</v>
      </c>
      <c r="L7" s="47" t="s">
        <v>208</v>
      </c>
    </row>
    <row r="8" spans="1:12" ht="24.6" thickBot="1" x14ac:dyDescent="0.35">
      <c r="A8" s="80" t="s">
        <v>211</v>
      </c>
      <c r="B8" s="112">
        <f t="shared" si="0"/>
        <v>319742</v>
      </c>
      <c r="C8" s="45">
        <f>Tegevuskava!D26</f>
        <v>0</v>
      </c>
      <c r="D8" s="45">
        <f>Tegevuskava!E26</f>
        <v>106342</v>
      </c>
      <c r="E8" s="45">
        <f>Tegevuskava!F26</f>
        <v>213400</v>
      </c>
      <c r="F8" s="46" t="s">
        <v>208</v>
      </c>
      <c r="G8" s="46" t="s">
        <v>208</v>
      </c>
      <c r="H8" s="46" t="s">
        <v>208</v>
      </c>
      <c r="I8" s="46" t="s">
        <v>208</v>
      </c>
      <c r="J8" s="46" t="s">
        <v>208</v>
      </c>
      <c r="K8" s="46" t="s">
        <v>208</v>
      </c>
      <c r="L8" s="47" t="s">
        <v>208</v>
      </c>
    </row>
    <row r="9" spans="1:12" ht="15" thickBot="1" x14ac:dyDescent="0.35">
      <c r="A9" s="48" t="s">
        <v>212</v>
      </c>
      <c r="B9" s="111">
        <f>SUM(B5:B8)</f>
        <v>1172984</v>
      </c>
      <c r="C9" s="111">
        <f>SUM(C5:C8)</f>
        <v>0</v>
      </c>
      <c r="D9" s="111">
        <f>SUM(D5:D8)</f>
        <v>453244</v>
      </c>
      <c r="E9" s="111">
        <f>SUM(E5:E8)</f>
        <v>719740</v>
      </c>
      <c r="F9" s="49"/>
      <c r="G9" s="49"/>
      <c r="H9" s="49"/>
      <c r="I9" s="49"/>
      <c r="J9" s="49"/>
      <c r="K9" s="49"/>
      <c r="L9" s="50"/>
    </row>
    <row r="10" spans="1:12" ht="15" thickBot="1" x14ac:dyDescent="0.35"/>
    <row r="11" spans="1:12" x14ac:dyDescent="0.3">
      <c r="A11" s="51" t="s">
        <v>25</v>
      </c>
      <c r="B11" s="577" t="s">
        <v>26</v>
      </c>
      <c r="C11" s="578"/>
      <c r="D11" s="578"/>
      <c r="E11" s="578"/>
      <c r="F11" s="578"/>
      <c r="G11" s="578"/>
      <c r="H11" s="578"/>
      <c r="I11" s="619"/>
    </row>
    <row r="12" spans="1:12" ht="28.8" x14ac:dyDescent="0.3">
      <c r="A12" s="52" t="s">
        <v>29</v>
      </c>
      <c r="B12" s="116" t="s">
        <v>213</v>
      </c>
      <c r="C12" s="117" t="s">
        <v>214</v>
      </c>
      <c r="D12" s="117" t="s">
        <v>215</v>
      </c>
      <c r="E12" s="117" t="s">
        <v>216</v>
      </c>
      <c r="F12" s="117" t="s">
        <v>217</v>
      </c>
      <c r="G12" s="117" t="s">
        <v>218</v>
      </c>
      <c r="H12" s="117" t="s">
        <v>219</v>
      </c>
      <c r="I12" s="118" t="s">
        <v>220</v>
      </c>
    </row>
    <row r="13" spans="1:12" ht="15" thickBot="1" x14ac:dyDescent="0.35">
      <c r="A13" s="53" t="s">
        <v>38</v>
      </c>
      <c r="B13" s="119">
        <f>'kuni 2025 detsember tegevuskava'!B19</f>
        <v>0</v>
      </c>
      <c r="C13" s="119">
        <f>'kuni 2025 detsember tegevuskava'!C19</f>
        <v>0</v>
      </c>
      <c r="D13" s="119">
        <f>'kuni 2025 detsember tegevuskava'!D19</f>
        <v>15000</v>
      </c>
      <c r="E13" s="119">
        <f>'kuni 2025 detsember tegevuskava'!E19</f>
        <v>0</v>
      </c>
      <c r="F13" s="119">
        <f>'kuni 2025 detsember tegevuskava'!F19</f>
        <v>0</v>
      </c>
      <c r="G13" s="119">
        <f>'kuni 2025 detsember tegevuskava'!G19</f>
        <v>0</v>
      </c>
      <c r="H13" s="119">
        <f>'kuni 2025 detsember tegevuskava'!H19</f>
        <v>0</v>
      </c>
      <c r="I13" s="120">
        <f>'kuni 2025 detsember tegevuskava'!I19</f>
        <v>250000</v>
      </c>
    </row>
    <row r="14" spans="1:12" x14ac:dyDescent="0.3">
      <c r="A14" s="51" t="s">
        <v>40</v>
      </c>
      <c r="B14" s="577" t="s">
        <v>41</v>
      </c>
      <c r="C14" s="578"/>
      <c r="D14" s="578"/>
      <c r="E14" s="578"/>
      <c r="F14" s="578"/>
      <c r="G14" s="578"/>
      <c r="H14" s="578"/>
      <c r="I14" s="619"/>
    </row>
    <row r="15" spans="1:12" ht="28.8" x14ac:dyDescent="0.3">
      <c r="A15" s="52" t="s">
        <v>29</v>
      </c>
      <c r="B15" s="116" t="s">
        <v>213</v>
      </c>
      <c r="C15" s="117" t="s">
        <v>214</v>
      </c>
      <c r="D15" s="117" t="s">
        <v>215</v>
      </c>
      <c r="E15" s="117" t="s">
        <v>216</v>
      </c>
      <c r="F15" s="117" t="s">
        <v>217</v>
      </c>
      <c r="G15" s="117" t="s">
        <v>218</v>
      </c>
      <c r="H15" s="117" t="s">
        <v>219</v>
      </c>
      <c r="I15" s="118" t="s">
        <v>220</v>
      </c>
    </row>
    <row r="16" spans="1:12" ht="15" thickBot="1" x14ac:dyDescent="0.35">
      <c r="A16" s="53" t="s">
        <v>38</v>
      </c>
      <c r="B16" s="119">
        <f>'kuni 2025 detsember tegevuskava'!B22</f>
        <v>0</v>
      </c>
      <c r="C16" s="119">
        <f>'kuni 2025 detsember tegevuskava'!C22</f>
        <v>0</v>
      </c>
      <c r="D16" s="119">
        <f>'kuni 2025 detsember tegevuskava'!D22</f>
        <v>1</v>
      </c>
      <c r="E16" s="119">
        <f>'kuni 2025 detsember tegevuskava'!E22</f>
        <v>0</v>
      </c>
      <c r="F16" s="119">
        <f>'kuni 2025 detsember tegevuskava'!F22</f>
        <v>0</v>
      </c>
      <c r="G16" s="119">
        <f>'kuni 2025 detsember tegevuskava'!G22</f>
        <v>0</v>
      </c>
      <c r="H16" s="119">
        <f>'kuni 2025 detsember tegevuskava'!H22</f>
        <v>0</v>
      </c>
      <c r="I16" s="120">
        <f>'kuni 2025 detsember tegevuskava'!I22</f>
        <v>5</v>
      </c>
    </row>
    <row r="17" spans="1:9" x14ac:dyDescent="0.3">
      <c r="A17" s="51" t="s">
        <v>40</v>
      </c>
      <c r="B17" s="577" t="s">
        <v>44</v>
      </c>
      <c r="C17" s="578"/>
      <c r="D17" s="578"/>
      <c r="E17" s="578"/>
      <c r="F17" s="578"/>
      <c r="G17" s="578"/>
      <c r="H17" s="578"/>
      <c r="I17" s="619"/>
    </row>
    <row r="18" spans="1:9" ht="28.8" x14ac:dyDescent="0.3">
      <c r="A18" s="52" t="s">
        <v>29</v>
      </c>
      <c r="B18" s="116" t="s">
        <v>213</v>
      </c>
      <c r="C18" s="117" t="s">
        <v>214</v>
      </c>
      <c r="D18" s="117" t="s">
        <v>215</v>
      </c>
      <c r="E18" s="117" t="s">
        <v>216</v>
      </c>
      <c r="F18" s="117" t="s">
        <v>217</v>
      </c>
      <c r="G18" s="117" t="s">
        <v>218</v>
      </c>
      <c r="H18" s="117" t="s">
        <v>219</v>
      </c>
      <c r="I18" s="118" t="s">
        <v>220</v>
      </c>
    </row>
    <row r="19" spans="1:9" x14ac:dyDescent="0.3">
      <c r="A19" s="554" t="s">
        <v>38</v>
      </c>
      <c r="B19" s="555">
        <f>'kuni 2025 detsember tegevuskava'!B25</f>
        <v>0</v>
      </c>
      <c r="C19" s="555">
        <f>'kuni 2025 detsember tegevuskava'!C25</f>
        <v>1</v>
      </c>
      <c r="D19" s="555">
        <f>'kuni 2025 detsember tegevuskava'!D25</f>
        <v>1</v>
      </c>
      <c r="E19" s="555">
        <f>'kuni 2025 detsember tegevuskava'!E25</f>
        <v>0</v>
      </c>
      <c r="F19" s="555">
        <f>'kuni 2025 detsember tegevuskava'!F25</f>
        <v>0</v>
      </c>
      <c r="G19" s="555">
        <f>'kuni 2025 detsember tegevuskava'!G25</f>
        <v>0</v>
      </c>
      <c r="H19" s="555">
        <f>'kuni 2025 detsember tegevuskava'!H25</f>
        <v>0</v>
      </c>
      <c r="I19" s="556">
        <f>'kuni 2025 detsember tegevuskava'!I25</f>
        <v>1</v>
      </c>
    </row>
    <row r="20" spans="1:9" ht="28.8" x14ac:dyDescent="0.3">
      <c r="A20" s="548" t="s">
        <v>47</v>
      </c>
      <c r="B20" s="620" t="s">
        <v>48</v>
      </c>
      <c r="C20" s="621"/>
      <c r="D20" s="621"/>
      <c r="E20" s="621"/>
      <c r="F20" s="621"/>
      <c r="G20" s="621"/>
      <c r="H20" s="621"/>
      <c r="I20" s="622"/>
    </row>
    <row r="21" spans="1:9" ht="28.8" x14ac:dyDescent="0.3">
      <c r="A21" s="549" t="s">
        <v>29</v>
      </c>
      <c r="B21" s="116" t="s">
        <v>213</v>
      </c>
      <c r="C21" s="117" t="s">
        <v>214</v>
      </c>
      <c r="D21" s="117" t="s">
        <v>215</v>
      </c>
      <c r="E21" s="117" t="s">
        <v>216</v>
      </c>
      <c r="F21" s="117" t="s">
        <v>217</v>
      </c>
      <c r="G21" s="117" t="s">
        <v>218</v>
      </c>
      <c r="H21" s="117" t="s">
        <v>219</v>
      </c>
      <c r="I21" s="550" t="s">
        <v>220</v>
      </c>
    </row>
    <row r="22" spans="1:9" ht="15" thickBot="1" x14ac:dyDescent="0.35">
      <c r="A22" s="551" t="s">
        <v>38</v>
      </c>
      <c r="B22" s="552" t="str">
        <f>'kuni 2025 detsember tegevuskava'!B28&amp;"%"</f>
        <v>0%</v>
      </c>
      <c r="C22" s="552" t="str">
        <f>'kuni 2025 detsember tegevuskava'!C28&amp;"%"</f>
        <v>0%</v>
      </c>
      <c r="D22" s="552" t="str">
        <f>'kuni 2025 detsember tegevuskava'!D28&amp;"%"</f>
        <v>0%</v>
      </c>
      <c r="E22" s="552" t="str">
        <f>'kuni 2025 detsember tegevuskava'!E28&amp;"%"</f>
        <v>%</v>
      </c>
      <c r="F22" s="552" t="str">
        <f>'kuni 2025 detsember tegevuskava'!F28&amp;"%"</f>
        <v>%</v>
      </c>
      <c r="G22" s="552" t="str">
        <f>'kuni 2025 detsember tegevuskava'!G28&amp;"%"</f>
        <v>%</v>
      </c>
      <c r="H22" s="552" t="str">
        <f>'kuni 2025 detsember tegevuskava'!H28&amp;"%"</f>
        <v>%</v>
      </c>
      <c r="I22" s="553" t="str">
        <f>'kuni 2025 detsember tegevuskava'!I28&amp;"%"</f>
        <v>90%</v>
      </c>
    </row>
    <row r="25" spans="1:9" x14ac:dyDescent="0.3">
      <c r="A25" s="54"/>
    </row>
    <row r="26" spans="1:9" x14ac:dyDescent="0.3">
      <c r="A26" s="54"/>
    </row>
  </sheetData>
  <sheetProtection algorithmName="SHA-512" hashValue="0227IOHIXzTWduBBi4kH8s//aeVSDdkFQZjYlx6C9Y14+eVDjekKtkvAahYmmfnCJ/xef7bx1ajWiqITfanZEA==" saltValue="JY6rzdP1eUKBOWKBE7hSow=="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565"/>
  <sheetViews>
    <sheetView zoomScaleNormal="100" workbookViewId="0">
      <selection activeCell="B7" sqref="B7:P7"/>
    </sheetView>
  </sheetViews>
  <sheetFormatPr defaultColWidth="8.6640625" defaultRowHeight="14.4" x14ac:dyDescent="0.3"/>
  <cols>
    <col min="1" max="1" width="2.6640625" style="1" customWidth="1"/>
    <col min="2" max="2" width="18.88671875" style="1" customWidth="1"/>
    <col min="3" max="3" width="13.5546875" style="1" customWidth="1"/>
    <col min="4" max="4" width="27.109375" style="1" customWidth="1"/>
    <col min="5" max="5" width="32.88671875" style="1" customWidth="1"/>
    <col min="6" max="6" width="11.109375" style="1" customWidth="1"/>
    <col min="7" max="7" width="2" style="1" customWidth="1"/>
    <col min="8" max="8" width="2.5546875" style="1" customWidth="1"/>
    <col min="9" max="9" width="11.44140625" style="1" customWidth="1"/>
    <col min="10" max="10" width="20" style="1" customWidth="1"/>
    <col min="11" max="11" width="12.5546875" style="1" customWidth="1"/>
    <col min="12" max="14" width="12.88671875" style="1" customWidth="1"/>
    <col min="15" max="15" width="13.33203125" style="1" customWidth="1"/>
    <col min="16" max="16" width="4.44140625" style="1" customWidth="1"/>
    <col min="17" max="17" width="8.6640625" style="1"/>
    <col min="18" max="19" width="10.88671875" style="1" customWidth="1"/>
    <col min="20" max="20" width="10.5546875" style="1" customWidth="1"/>
    <col min="21" max="16384" width="8.6640625" style="1"/>
  </cols>
  <sheetData>
    <row r="2" spans="2:27" ht="30.9" customHeight="1" x14ac:dyDescent="0.3">
      <c r="B2" s="626" t="s">
        <v>221</v>
      </c>
      <c r="C2" s="626"/>
      <c r="D2" s="626"/>
      <c r="E2" s="626"/>
      <c r="F2" s="626"/>
      <c r="G2" s="626"/>
      <c r="H2" s="626"/>
      <c r="I2" s="626"/>
      <c r="J2" s="626"/>
      <c r="K2" s="626"/>
      <c r="L2" s="626"/>
      <c r="M2" s="626"/>
      <c r="N2" s="626"/>
      <c r="O2" s="626"/>
      <c r="P2" s="626"/>
    </row>
    <row r="4" spans="2:27" x14ac:dyDescent="0.3">
      <c r="B4" s="55" t="s">
        <v>222</v>
      </c>
    </row>
    <row r="6" spans="2:27" x14ac:dyDescent="0.3">
      <c r="B6" s="34" t="s">
        <v>223</v>
      </c>
    </row>
    <row r="7" spans="2:27" ht="89.1" customHeight="1" x14ac:dyDescent="0.3">
      <c r="B7" s="623" t="s">
        <v>381</v>
      </c>
      <c r="C7" s="624"/>
      <c r="D7" s="624"/>
      <c r="E7" s="624"/>
      <c r="F7" s="624"/>
      <c r="G7" s="624"/>
      <c r="H7" s="624"/>
      <c r="I7" s="624"/>
      <c r="J7" s="624"/>
      <c r="K7" s="624"/>
      <c r="L7" s="624"/>
      <c r="M7" s="624"/>
      <c r="N7" s="624"/>
      <c r="O7" s="624"/>
      <c r="P7" s="625"/>
      <c r="Q7" s="39"/>
      <c r="R7" s="39"/>
      <c r="S7" s="39"/>
      <c r="T7" s="39"/>
      <c r="U7" s="39"/>
    </row>
    <row r="9" spans="2:27" x14ac:dyDescent="0.3">
      <c r="B9" s="34" t="s">
        <v>225</v>
      </c>
    </row>
    <row r="10" spans="2:27" ht="57.9" customHeight="1" x14ac:dyDescent="0.3">
      <c r="B10" s="623" t="s">
        <v>224</v>
      </c>
      <c r="C10" s="624"/>
      <c r="D10" s="624"/>
      <c r="E10" s="624"/>
      <c r="F10" s="624"/>
      <c r="G10" s="624"/>
      <c r="H10" s="624"/>
      <c r="I10" s="624"/>
      <c r="J10" s="624"/>
      <c r="K10" s="624"/>
      <c r="L10" s="624"/>
      <c r="M10" s="624"/>
      <c r="N10" s="624"/>
      <c r="O10" s="624"/>
      <c r="P10" s="625"/>
      <c r="Q10" s="39"/>
      <c r="R10" s="39"/>
      <c r="S10" s="39"/>
      <c r="T10" s="39"/>
      <c r="U10" s="39"/>
    </row>
    <row r="12" spans="2:27" ht="15" thickBot="1" x14ac:dyDescent="0.35">
      <c r="B12" s="443" t="s">
        <v>226</v>
      </c>
      <c r="C12" s="190"/>
      <c r="D12" s="190"/>
      <c r="E12" s="190"/>
      <c r="F12" s="190"/>
      <c r="G12" s="81"/>
      <c r="H12" s="81"/>
      <c r="I12" s="81"/>
      <c r="J12" s="81"/>
      <c r="K12" s="222"/>
      <c r="L12" s="81"/>
      <c r="M12" s="81"/>
      <c r="N12" s="81"/>
      <c r="O12" s="81"/>
    </row>
    <row r="13" spans="2:27" ht="15" thickBot="1" x14ac:dyDescent="0.35">
      <c r="B13" s="444"/>
      <c r="C13" s="537" t="s">
        <v>227</v>
      </c>
      <c r="D13" s="446" t="s">
        <v>228</v>
      </c>
      <c r="E13" s="447" t="s">
        <v>229</v>
      </c>
      <c r="F13" s="448">
        <v>2025</v>
      </c>
      <c r="G13" s="81"/>
      <c r="H13" s="81"/>
      <c r="I13" s="81"/>
      <c r="J13" s="81"/>
      <c r="K13" s="436"/>
      <c r="L13" s="437"/>
      <c r="M13" s="437"/>
      <c r="N13" s="437"/>
      <c r="O13" s="222"/>
    </row>
    <row r="14" spans="2:27" ht="15" thickBot="1" x14ac:dyDescent="0.35">
      <c r="B14" s="449" t="s">
        <v>227</v>
      </c>
      <c r="C14" s="539">
        <f>SUM(D14:F14)</f>
        <v>1994861</v>
      </c>
      <c r="D14" s="536">
        <f>SUM(D15:D17)</f>
        <v>164933</v>
      </c>
      <c r="E14" s="450">
        <f t="shared" ref="E14:F14" si="0">SUM(E15:E17)</f>
        <v>550028</v>
      </c>
      <c r="F14" s="451">
        <f t="shared" si="0"/>
        <v>1279900</v>
      </c>
      <c r="G14" s="81"/>
      <c r="H14" s="81"/>
      <c r="I14" s="81"/>
      <c r="J14" s="81"/>
      <c r="K14" s="438"/>
      <c r="L14" s="439"/>
      <c r="M14" s="440"/>
      <c r="N14" s="440"/>
      <c r="O14" s="440"/>
    </row>
    <row r="15" spans="2:27" ht="33.6" customHeight="1" x14ac:dyDescent="0.3">
      <c r="B15" s="452" t="s">
        <v>230</v>
      </c>
      <c r="C15" s="538">
        <f t="shared" ref="C15:C17" si="1">SUM(D15:F15)</f>
        <v>316957</v>
      </c>
      <c r="D15" s="454" cm="1">
        <f t="array" ref="D15">SUM('kuni 2025 detsember tegevuskava'!W112:Y112+'kuni 2025 detsember tegevuskava'!W115:Y115+'kuni 2025 detsember tegevuskava'!W118:Y118+'kuni 2025 detsember tegevuskava'!W121:Y121)</f>
        <v>164933</v>
      </c>
      <c r="E15" s="455" cm="1">
        <f t="array" ref="E15">SUM('kuni 2025 detsember tegevuskava'!Z112:AB112+'kuni 2025 detsember tegevuskava'!Z115:AB115+'kuni 2025 detsember tegevuskava'!Z118:AB118+'kuni 2025 detsember tegevuskava'!Z121:AB121)</f>
        <v>90024</v>
      </c>
      <c r="F15" s="456" cm="1">
        <f t="array" ref="F15">SUM('kuni 2025 detsember tegevuskava'!AC112:AE112+'kuni 2025 detsember tegevuskava'!AC115:AE115+'kuni 2025 detsember tegevuskava'!AC118:AE118+'kuni 2025 detsember tegevuskava'!AC121:AE121)</f>
        <v>62000</v>
      </c>
      <c r="G15" s="81"/>
      <c r="H15" s="81"/>
      <c r="I15" s="81"/>
      <c r="J15" s="81"/>
      <c r="K15" s="438"/>
      <c r="L15" s="439"/>
      <c r="M15" s="441"/>
      <c r="N15" s="441"/>
      <c r="O15" s="442"/>
      <c r="Q15" s="626"/>
      <c r="R15" s="626"/>
      <c r="S15" s="626"/>
      <c r="T15" s="626"/>
      <c r="U15" s="626"/>
      <c r="V15" s="626"/>
      <c r="W15" s="626"/>
      <c r="X15" s="626"/>
      <c r="Y15" s="626"/>
      <c r="Z15" s="626"/>
      <c r="AA15" s="626"/>
    </row>
    <row r="16" spans="2:27" ht="36" customHeight="1" x14ac:dyDescent="0.3">
      <c r="B16" s="457" t="s">
        <v>231</v>
      </c>
      <c r="C16" s="453">
        <f t="shared" si="1"/>
        <v>1032404</v>
      </c>
      <c r="D16" s="458" cm="1">
        <f t="array" ref="D16">SUM('kuni 2025 detsember tegevuskava'!W97:Y97+'kuni 2025 detsember tegevuskava'!W100:Y100+'kuni 2025 detsember tegevuskava'!W103:Y103+'kuni 2025 detsember tegevuskava'!W106:Y106)</f>
        <v>0</v>
      </c>
      <c r="E16" s="459" cm="1">
        <f t="array" ref="E16">SUM('kuni 2025 detsember tegevuskava'!Z97:AB97+'kuni 2025 detsember tegevuskava'!Z100:AB100+'kuni 2025 detsember tegevuskava'!Z103:AB103+'kuni 2025 detsember tegevuskava'!Z106:AB106)</f>
        <v>400004</v>
      </c>
      <c r="F16" s="460" cm="1">
        <f t="array" ref="F16">SUM('kuni 2025 detsember tegevuskava'!AC97:AE97+'kuni 2025 detsember tegevuskava'!AC100:AE100+'kuni 2025 detsember tegevuskava'!AC103:AE103+'kuni 2025 detsember tegevuskava'!AC106:AE106)</f>
        <v>632400</v>
      </c>
      <c r="G16" s="81"/>
      <c r="H16" s="81"/>
      <c r="I16" s="81"/>
      <c r="J16" s="81"/>
      <c r="K16" s="438"/>
      <c r="L16" s="439"/>
      <c r="M16" s="441"/>
      <c r="N16" s="441"/>
      <c r="O16" s="442"/>
      <c r="Q16" s="626"/>
      <c r="R16" s="626"/>
      <c r="S16" s="626"/>
      <c r="T16" s="626"/>
      <c r="U16" s="626"/>
      <c r="V16" s="626"/>
      <c r="W16" s="626"/>
      <c r="X16" s="626"/>
      <c r="Y16" s="626"/>
      <c r="Z16" s="626"/>
      <c r="AA16" s="626"/>
    </row>
    <row r="17" spans="2:27" ht="35.1" customHeight="1" thickBot="1" x14ac:dyDescent="0.35">
      <c r="B17" s="461" t="s">
        <v>232</v>
      </c>
      <c r="C17" s="462">
        <f t="shared" si="1"/>
        <v>645500</v>
      </c>
      <c r="D17" s="463" cm="1">
        <f t="array" ref="D17">SUM('kuni 2025 detsember tegevuskava'!W127:Y127+'kuni 2025 detsember tegevuskava'!W130:Y130+'kuni 2025 detsember tegevuskava'!W133:Y133+'kuni 2025 detsember tegevuskava'!W136:Y136)</f>
        <v>0</v>
      </c>
      <c r="E17" s="464" cm="1">
        <f t="array" ref="E17">SUM('kuni 2025 detsember tegevuskava'!Z127:AB127+'kuni 2025 detsember tegevuskava'!Z130:AB130+'kuni 2025 detsember tegevuskava'!Z133:AB133+'kuni 2025 detsember tegevuskava'!Z136:AB136)</f>
        <v>60000</v>
      </c>
      <c r="F17" s="465" cm="1">
        <f t="array" ref="F17">SUM('kuni 2025 detsember tegevuskava'!AC127:AE127+'kuni 2025 detsember tegevuskava'!AC130:AE130+'kuni 2025 detsember tegevuskava'!AC133:AE133+'kuni 2025 detsember tegevuskava'!AC136:AE136)</f>
        <v>585500</v>
      </c>
      <c r="G17" s="81"/>
      <c r="H17" s="81"/>
      <c r="I17" s="81"/>
      <c r="J17" s="81"/>
      <c r="K17" s="438"/>
      <c r="L17" s="439"/>
      <c r="M17" s="441"/>
      <c r="N17" s="441"/>
      <c r="O17" s="442"/>
      <c r="Q17" s="626"/>
      <c r="R17" s="626"/>
      <c r="S17" s="626"/>
      <c r="T17" s="626"/>
      <c r="U17" s="626"/>
      <c r="V17" s="626"/>
      <c r="W17" s="626"/>
      <c r="X17" s="626"/>
      <c r="Y17" s="626"/>
      <c r="Z17" s="626"/>
      <c r="AA17" s="626"/>
    </row>
    <row r="18" spans="2:27" x14ac:dyDescent="0.3">
      <c r="B18" s="190"/>
      <c r="C18" s="190"/>
      <c r="D18" s="190"/>
      <c r="E18" s="190"/>
      <c r="F18" s="190"/>
      <c r="G18" s="81"/>
      <c r="H18" s="81"/>
      <c r="I18" s="81"/>
      <c r="J18" s="81"/>
      <c r="K18" s="81"/>
      <c r="L18" s="81"/>
      <c r="M18" s="81"/>
      <c r="N18" s="81"/>
      <c r="O18" s="81"/>
    </row>
    <row r="19" spans="2:27" x14ac:dyDescent="0.3">
      <c r="B19" s="190"/>
      <c r="C19" s="190"/>
      <c r="D19" s="190"/>
      <c r="E19" s="190"/>
      <c r="F19" s="190"/>
      <c r="G19" s="81"/>
      <c r="H19" s="81"/>
      <c r="I19" s="81"/>
      <c r="J19" s="81"/>
      <c r="K19" s="81"/>
      <c r="L19" s="81"/>
      <c r="M19" s="81"/>
      <c r="N19" s="81"/>
      <c r="O19" s="81"/>
    </row>
    <row r="20" spans="2:27" ht="15" thickBot="1" x14ac:dyDescent="0.35">
      <c r="B20" s="443" t="s">
        <v>233</v>
      </c>
      <c r="C20" s="190"/>
      <c r="D20" s="190"/>
      <c r="E20" s="190"/>
      <c r="F20" s="190"/>
      <c r="G20" s="81"/>
      <c r="H20" s="81"/>
      <c r="I20" s="81"/>
      <c r="J20" s="81"/>
      <c r="K20" s="81"/>
      <c r="L20" s="81"/>
      <c r="M20" s="81"/>
      <c r="N20" s="81"/>
      <c r="O20" s="81"/>
    </row>
    <row r="21" spans="2:27" ht="15" thickBot="1" x14ac:dyDescent="0.35">
      <c r="B21" s="444"/>
      <c r="C21" s="466" t="s">
        <v>227</v>
      </c>
      <c r="D21" s="542" t="s">
        <v>228</v>
      </c>
      <c r="E21" s="544" t="s">
        <v>229</v>
      </c>
      <c r="F21" s="445" t="s">
        <v>234</v>
      </c>
      <c r="G21" s="81"/>
      <c r="H21" s="81"/>
      <c r="I21" s="81"/>
      <c r="J21" s="81"/>
      <c r="K21" s="81"/>
      <c r="L21" s="81"/>
      <c r="M21" s="81"/>
      <c r="N21" s="81"/>
      <c r="O21" s="81"/>
    </row>
    <row r="22" spans="2:27" ht="15" thickBot="1" x14ac:dyDescent="0.35">
      <c r="B22" s="467" t="s">
        <v>231</v>
      </c>
      <c r="C22" s="468">
        <f>SUM(D22:F22)</f>
        <v>1172984</v>
      </c>
      <c r="D22" s="540">
        <f>SUM(D23:D26)</f>
        <v>0</v>
      </c>
      <c r="E22" s="543">
        <f t="shared" ref="E22:F22" si="2">SUM(E23:E26)</f>
        <v>453244</v>
      </c>
      <c r="F22" s="541">
        <f t="shared" si="2"/>
        <v>719740</v>
      </c>
      <c r="G22" s="81"/>
      <c r="H22" s="81"/>
      <c r="I22" s="81"/>
      <c r="J22" s="81"/>
      <c r="K22" s="81"/>
      <c r="L22" s="81"/>
      <c r="M22" s="81"/>
      <c r="N22" s="81"/>
      <c r="O22" s="81"/>
    </row>
    <row r="23" spans="2:27" ht="48" x14ac:dyDescent="0.3">
      <c r="B23" s="469" t="s">
        <v>7</v>
      </c>
      <c r="C23" s="470">
        <f>SUM(D23:F23)</f>
        <v>523986</v>
      </c>
      <c r="D23" s="471">
        <f>SUM('kuni 2025 detsember tegevuskava'!W98:Y98)</f>
        <v>0</v>
      </c>
      <c r="E23" s="472">
        <f>SUM('kuni 2025 detsember tegevuskava'!Z98:AB98)</f>
        <v>153286</v>
      </c>
      <c r="F23" s="473">
        <f>SUM('kuni 2025 detsember tegevuskava'!AC98:AE98)</f>
        <v>370700</v>
      </c>
      <c r="G23" s="81"/>
      <c r="H23" s="81"/>
      <c r="I23" s="81"/>
      <c r="J23" s="81"/>
      <c r="K23" s="81"/>
      <c r="L23" s="81"/>
      <c r="M23" s="81"/>
      <c r="N23" s="81"/>
      <c r="O23" s="81"/>
    </row>
    <row r="24" spans="2:27" ht="60" x14ac:dyDescent="0.3">
      <c r="B24" s="469" t="s">
        <v>209</v>
      </c>
      <c r="C24" s="474">
        <f t="shared" ref="C24:C26" si="3">SUM(D24:F24)</f>
        <v>177976</v>
      </c>
      <c r="D24" s="475">
        <f>SUM('kuni 2025 detsember tegevuskava'!W101:Y101)</f>
        <v>0</v>
      </c>
      <c r="E24" s="476">
        <f>SUM('kuni 2025 detsember tegevuskava'!Z101:AB101)</f>
        <v>117976</v>
      </c>
      <c r="F24" s="477">
        <f>SUM('kuni 2025 detsember tegevuskava'!AC101:AE101)</f>
        <v>60000</v>
      </c>
      <c r="G24" s="81"/>
      <c r="H24" s="81"/>
      <c r="I24" s="81"/>
      <c r="J24" s="81"/>
      <c r="K24" s="81"/>
      <c r="L24" s="81"/>
      <c r="M24" s="81"/>
      <c r="N24" s="81"/>
      <c r="O24" s="81"/>
    </row>
    <row r="25" spans="2:27" ht="96" x14ac:dyDescent="0.3">
      <c r="B25" s="469" t="s">
        <v>210</v>
      </c>
      <c r="C25" s="474">
        <f t="shared" si="3"/>
        <v>151280</v>
      </c>
      <c r="D25" s="475">
        <f>SUM('kuni 2025 detsember tegevuskava'!W104:Y104)</f>
        <v>0</v>
      </c>
      <c r="E25" s="476">
        <f>SUM('kuni 2025 detsember tegevuskava'!Z104:AB104)</f>
        <v>75640</v>
      </c>
      <c r="F25" s="477">
        <f>SUM('kuni 2025 detsember tegevuskava'!AC104:AE104)</f>
        <v>75640</v>
      </c>
      <c r="G25" s="81"/>
      <c r="H25" s="81"/>
      <c r="I25" s="81"/>
      <c r="J25" s="81"/>
      <c r="K25" s="81"/>
      <c r="L25" s="81"/>
      <c r="M25" s="81"/>
      <c r="N25" s="81"/>
      <c r="O25" s="81"/>
    </row>
    <row r="26" spans="2:27" ht="60.6" thickBot="1" x14ac:dyDescent="0.35">
      <c r="B26" s="478" t="s">
        <v>211</v>
      </c>
      <c r="C26" s="479">
        <f t="shared" si="3"/>
        <v>319742</v>
      </c>
      <c r="D26" s="480">
        <f>SUM('kuni 2025 detsember tegevuskava'!W107:Y107)</f>
        <v>0</v>
      </c>
      <c r="E26" s="481">
        <f>SUM('kuni 2025 detsember tegevuskava'!Z107:AB107)</f>
        <v>106342</v>
      </c>
      <c r="F26" s="482">
        <f>SUM('kuni 2025 detsember tegevuskava'!AC107:AE107)</f>
        <v>213400</v>
      </c>
      <c r="G26" s="81"/>
      <c r="H26" s="81"/>
      <c r="I26" s="81"/>
      <c r="J26" s="81"/>
      <c r="K26" s="81"/>
      <c r="L26" s="81"/>
      <c r="M26" s="81"/>
      <c r="N26" s="81"/>
      <c r="O26" s="81"/>
    </row>
    <row r="28" spans="2:27" ht="15" thickBot="1" x14ac:dyDescent="0.35"/>
    <row r="29" spans="2:27" ht="30.6" customHeight="1" x14ac:dyDescent="0.3">
      <c r="B29" s="633" t="s">
        <v>235</v>
      </c>
      <c r="C29" s="635" t="s">
        <v>60</v>
      </c>
      <c r="D29" s="635" t="s">
        <v>61</v>
      </c>
      <c r="E29" s="191" t="s">
        <v>62</v>
      </c>
      <c r="F29" s="637" t="s">
        <v>236</v>
      </c>
      <c r="G29" s="596"/>
      <c r="H29" s="638"/>
      <c r="I29" s="627" t="s">
        <v>67</v>
      </c>
      <c r="J29" s="628"/>
      <c r="K29" s="627" t="s">
        <v>237</v>
      </c>
      <c r="L29" s="628"/>
      <c r="M29" s="627" t="s">
        <v>238</v>
      </c>
      <c r="N29" s="628"/>
      <c r="O29" s="627" t="s">
        <v>239</v>
      </c>
      <c r="P29" s="631"/>
    </row>
    <row r="30" spans="2:27" ht="15" thickBot="1" x14ac:dyDescent="0.35">
      <c r="B30" s="634"/>
      <c r="C30" s="636"/>
      <c r="D30" s="636"/>
      <c r="E30" s="56"/>
      <c r="F30" s="639"/>
      <c r="G30" s="639"/>
      <c r="H30" s="640"/>
      <c r="I30" s="629" t="s">
        <v>240</v>
      </c>
      <c r="J30" s="630"/>
      <c r="K30" s="629" t="s">
        <v>240</v>
      </c>
      <c r="L30" s="630"/>
      <c r="M30" s="629" t="s">
        <v>240</v>
      </c>
      <c r="N30" s="630"/>
      <c r="O30" s="629" t="s">
        <v>240</v>
      </c>
      <c r="P30" s="632"/>
    </row>
    <row r="31" spans="2:27" ht="15" thickBot="1" x14ac:dyDescent="0.35">
      <c r="B31" s="154" t="s">
        <v>241</v>
      </c>
      <c r="C31" s="155"/>
      <c r="D31" s="155"/>
      <c r="E31" s="155"/>
      <c r="F31" s="156"/>
      <c r="G31" s="157"/>
      <c r="H31" s="158"/>
      <c r="I31" s="151">
        <f>SUM(I32:I34)</f>
        <v>1994861</v>
      </c>
      <c r="J31" s="141"/>
      <c r="K31" s="142">
        <f>SUM(K32:K34)</f>
        <v>164933</v>
      </c>
      <c r="L31" s="143"/>
      <c r="M31" s="142">
        <f>SUM(M32:M34)</f>
        <v>550028</v>
      </c>
      <c r="N31" s="141"/>
      <c r="O31" s="142">
        <f>SUM(O32:O34)</f>
        <v>1279900</v>
      </c>
      <c r="P31" s="144"/>
    </row>
    <row r="32" spans="2:27" x14ac:dyDescent="0.3">
      <c r="B32" s="159"/>
      <c r="C32" s="8"/>
      <c r="D32" s="8"/>
      <c r="E32" s="8"/>
      <c r="F32" s="145"/>
      <c r="G32" s="8"/>
      <c r="H32" s="160"/>
      <c r="I32" s="130">
        <f>SUM(I36+I45+I54+I63+I72+I81+I90+I99+I108+I117+I126+I135+I144+I153+I162+I171+I180+I189+I198+I207+I216+I225+I234+I243+I252+I261+I270+I279+I288+I297+I306+I315+I324+I333+I342+I351+I360+I369+I378+I387+I396+I405+I414+I423+I432+I441+I450+I459+I468+I477+I486+I495+I504+I513+I522+I531+I540+I549+I558)</f>
        <v>665500</v>
      </c>
      <c r="J32" s="127" t="str">
        <f>"(15)"</f>
        <v>(15)</v>
      </c>
      <c r="K32" s="59">
        <f>SUM(K36+K45+K54+K63+K72+K81+K90+K99+K108+K117+K126+K135+K144+K153+K162+K171+K180+K189+K198+K207+K216+K225+K234+K243+K252+K261+K270+K279+K288+K297+K306+K315+K324+K333+K342+K351+K360+K369+K378+K387+K396+K405+K414+K423+K432+K441+K450+K459+K468+K477+K486+K495+K504+K513+K522+K531+K540+K549+K558)</f>
        <v>0</v>
      </c>
      <c r="L32" s="127" t="str">
        <f>"(15)"</f>
        <v>(15)</v>
      </c>
      <c r="M32" s="59">
        <f>SUM(M36+M45+M54+M63+M72+M81+M90+M99+M108+M117+M126+M135+M144+M153+M162+M171+M180+M189+M198+M207+M216+M225+M234+M243+M252+M261+M270+M279+M288+M297+M306+M315+M324+M333+M342+M351+M360+M369+M378+M387+M396+M405+M414+M423+M432+M441+M450+M459+M468+M477+M486+M495+M504+M513+M522+M531+M540+M549+M558)</f>
        <v>100000</v>
      </c>
      <c r="N32" s="127" t="str">
        <f>"(15)"</f>
        <v>(15)</v>
      </c>
      <c r="O32" s="59">
        <f>SUM(O36+O45+O54+O63+O72+O81+O90+O99+O108+O117+O126+O135+O144+O153+O162+O171+O180+O189+O198+O207+O216+O225+O234+O243+O252+O261+O270+O279+O288+O297+O306+O315+O324+O333+O342+O351+O360+O369+O378+O387+O396+O405+O414+O423+O432+O441+O450+O459+O468+O477+O486+O495+O504+O513+O522+O531+O540+O549+O558)</f>
        <v>565500</v>
      </c>
      <c r="P32" s="67" t="str">
        <f>"(15)"</f>
        <v>(15)</v>
      </c>
    </row>
    <row r="33" spans="2:16" ht="16.2" x14ac:dyDescent="0.3">
      <c r="B33" s="146"/>
      <c r="C33" s="8"/>
      <c r="D33" s="8"/>
      <c r="E33" s="8"/>
      <c r="F33" s="145"/>
      <c r="G33" s="8"/>
      <c r="H33" s="192"/>
      <c r="I33" s="130">
        <f t="shared" ref="I33:K34" si="4">SUM(I37+I46+I55+I64+I73+I82+I91+I100+I109+I118+I127+I136+I145+I154+I163+I172+I181+I190+I199+I208+I217+I226+I235+I244+I253+I262+I271+I280+I289+I298+I307+I316+I325+I334+I343+I352+I361+I370+I379+I388+I397+I406+I415+I424+I433+I442+I451+I460+I469+I478+I487+I496+I505+I514+I523+I532+I541+I550+I559)</f>
        <v>719575</v>
      </c>
      <c r="J33" s="127" t="str">
        <f>"(50)"</f>
        <v>(50)</v>
      </c>
      <c r="K33" s="59">
        <f t="shared" si="4"/>
        <v>152647</v>
      </c>
      <c r="L33" s="127" t="str">
        <f>"(50)"</f>
        <v>(50)</v>
      </c>
      <c r="M33" s="59">
        <f t="shared" ref="M33" si="5">SUM(M37+M46+M55+M64+M73+M82+M91+M100+M109+M118+M127+M136+M145+M154+M163+M172+M181+M190+M199+M208+M217+M226+M235+M244+M253+M262+M271+M280+M289+M298+M307+M316+M325+M334+M343+M352+M361+M370+M379+M388+M397+M406+M415+M424+M433+M442+M451+M460+M469+M478+M487+M496+M505+M514+M523+M532+M541+M550+M559)</f>
        <v>229528</v>
      </c>
      <c r="N33" s="127" t="str">
        <f>"(50)"</f>
        <v>(50)</v>
      </c>
      <c r="O33" s="59">
        <f t="shared" ref="O33" si="6">SUM(O37+O46+O55+O64+O73+O82+O91+O100+O109+O118+O127+O136+O145+O154+O163+O172+O181+O190+O199+O208+O217+O226+O235+O244+O253+O262+O271+O280+O289+O298+O307+O316+O325+O334+O343+O352+O361+O370+O379+O388+O397+O406+O415+O424+O433+O442+O451+O460+O469+O478+O487+O496+O505+O514+O523+O532+O541+O550+O559)</f>
        <v>337400</v>
      </c>
      <c r="P33" s="67" t="str">
        <f>"(50)"</f>
        <v>(50)</v>
      </c>
    </row>
    <row r="34" spans="2:16" ht="16.8" thickBot="1" x14ac:dyDescent="0.35">
      <c r="B34" s="161"/>
      <c r="C34" s="162"/>
      <c r="D34" s="162"/>
      <c r="E34" s="162"/>
      <c r="F34" s="163"/>
      <c r="G34" s="162"/>
      <c r="H34" s="193"/>
      <c r="I34" s="130">
        <f t="shared" si="4"/>
        <v>609786</v>
      </c>
      <c r="J34" s="127" t="str">
        <f>"(55)"</f>
        <v>(55)</v>
      </c>
      <c r="K34" s="59">
        <f t="shared" si="4"/>
        <v>12286</v>
      </c>
      <c r="L34" s="127" t="str">
        <f>"(55)"</f>
        <v>(55)</v>
      </c>
      <c r="M34" s="59">
        <f t="shared" ref="M34" si="7">SUM(M38+M47+M56+M65+M74+M83+M92+M101+M110+M119+M128+M137+M146+M155+M164+M173+M182+M191+M200+M209+M218+M227+M236+M245+M254+M263+M272+M281+M290+M299+M308+M317+M326+M335+M344+M353+M362+M371+M380+M389+M398+M407+M416+M425+M434+M443+M452+M461+M470+M479+M488+M497+M506+M515+M524+M533+M542+M551+M560)</f>
        <v>220500</v>
      </c>
      <c r="N34" s="127" t="str">
        <f>"(55)"</f>
        <v>(55)</v>
      </c>
      <c r="O34" s="59">
        <f t="shared" ref="O34" si="8">SUM(O38+O47+O56+O65+O74+O83+O92+O101+O110+O119+O128+O137+O146+O155+O164+O173+O182+O191+O200+O209+O218+O227+O236+O245+O254+O263+O272+O281+O290+O299+O308+O317+O326+O335+O344+O353+O362+O371+O380+O389+O398+O407+O416+O425+O434+O443+O452+O461+O470+O479+O488+O497+O506+O515+O524+O533+O542+O551+O560)</f>
        <v>377000</v>
      </c>
      <c r="P34" s="67" t="str">
        <f>"(55)"</f>
        <v>(55)</v>
      </c>
    </row>
    <row r="35" spans="2:16" ht="14.4" customHeight="1" x14ac:dyDescent="0.3">
      <c r="B35" s="188" t="str">
        <f>'kuni 2025 detsember tegevuskava'!A35&amp;"/"&amp;'kuni 2025 detsember tegevuskava'!C35</f>
        <v>Eesti Linnade ja Valdade Liit (ELVL)/</v>
      </c>
      <c r="C35" s="8" t="str">
        <f>'kuni 2025 detsember tegevuskava'!I35</f>
        <v>KOV infosüsteemide analüüsi põhjal:
KOVidel puudub enamasti ülevaade pakutavatest teenustest
Ametnike ega lõppkasutajate rahulolu teenustega reeglina ei mõõdeta
Arendusvajadused on enamasti suunatud automatiseerimisele ja käsitöö vähendamisele ametniku poolt
Teenuste üle kontroll puudub</v>
      </c>
      <c r="D35" s="8" t="str">
        <f>'kuni 2025 detsember tegevuskava'!J35</f>
        <v>KOV avalike teenuste kaardistamise mudel ja ühtne kasutajate rahulolu mõõtmise süsteem</v>
      </c>
      <c r="E35" s="426" t="str">
        <f>'kuni 2025 detsember tegevuskava'!K35</f>
        <v xml:space="preserve">2024 – projektijuhi värbamine, KOVide KOKSist tulenevate avalike teenuste esmane kaardistamine koostöös MKMi teenuste tiimiga KOV teenuste arendajatega pilootrühma baasil (5 KOVi). Jätkutegevuste kavandamine KOV teenuste esmase kaardistusest tulenevalt. Võimalikud tegevused: teenuste kaardistuse laiendamine kõikidele omavalitsustele; KOV teenuste standardi väljatöötamine ja valideerimine KOVidega; ühtse kasutajate rahulolu mõõtmise mudeli ja süsteemi analüüs 2025 - analüüsi tulemusena kasutajate rahulolu süsteemi arendus ja juurutamine. Lõpptulemus: KOVidel tekib ülevaade oma teenustest ja protsessidest ehk nn äripoole vajadustest; tervikpilt KOV (e-)teenustest ja kattuvusest riigiasutuste teenustega; KOV teenuste seotus sündmusteenustega; kasutajate rahulolu mõõtmine ja parendused on juurutatud teenuse osutamise protsessi.   </v>
      </c>
      <c r="F35" s="8" t="str">
        <f>'kuni 2025 detsember tegevuskava'!O35&amp;"/"</f>
        <v>SF 21-27 (taotletav raha)/</v>
      </c>
      <c r="G35" s="8"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4</v>
      </c>
      <c r="H35" s="194" cm="1">
        <f t="array" ref="H35">_xlfn.IFS(OR('kuni 2025 detsember tegevuskava'!O35='kuni 2025 detsember tegevuskava'!$O$97,'kuni 2025 detsember tegevuskava'!O35='kuni 2025 detsember tegevuskava'!$O$99,'kuni 2025 detsember tegevuskava'!O35='kuni 2025 detsember tegevuskava'!$O$100,'kuni 2025 detsember tegevuskava'!O35='kuni 2025 detsember tegevuskava'!$O$101),1,'kuni 2025 detsember tegevuskava'!O35='kuni 2025 detsember tegevuskava'!$O$102,2,'kuni 2025 detsember tegevuskava'!O35='kuni 2025 detsember tegevuskava'!$O$103,2,'kuni 2025 detsember tegevuskava'!O35='kuni 2025 detsember tegevuskava'!$O$98,3)</f>
        <v>2</v>
      </c>
      <c r="I35" s="140">
        <f>SUM(I36:I38)</f>
        <v>172809</v>
      </c>
      <c r="J35" s="166"/>
      <c r="K35" s="62">
        <f>SUM(K36:K38)</f>
        <v>0</v>
      </c>
      <c r="L35" s="167"/>
      <c r="M35" s="62">
        <f>SUM(M36:M38)</f>
        <v>57609</v>
      </c>
      <c r="N35" s="65"/>
      <c r="O35" s="62">
        <f>SUM(O36:O38)</f>
        <v>115200</v>
      </c>
      <c r="P35" s="66"/>
    </row>
    <row r="36" spans="2:16" ht="16.2" x14ac:dyDescent="0.3">
      <c r="B36" s="146"/>
      <c r="C36" s="8"/>
      <c r="D36" s="8"/>
      <c r="E36" s="425"/>
      <c r="F36" s="8"/>
      <c r="G36" s="8"/>
      <c r="H36" s="194"/>
      <c r="I36" s="138">
        <f>SUM(K36+M36+O36)</f>
        <v>0</v>
      </c>
      <c r="J36" s="127" t="str">
        <f>"(15)"</f>
        <v>(15)</v>
      </c>
      <c r="K36" s="59">
        <f>'kuni 2025 detsember tegevuskava'!W35</f>
        <v>0</v>
      </c>
      <c r="L36" s="127" t="str">
        <f>"(15)"</f>
        <v>(15)</v>
      </c>
      <c r="M36" s="59">
        <f>'kuni 2025 detsember tegevuskava'!Z35</f>
        <v>0</v>
      </c>
      <c r="N36" s="127" t="str">
        <f>"(15)"</f>
        <v>(15)</v>
      </c>
      <c r="O36" s="59">
        <f>'kuni 2025 detsember tegevuskava'!AC35</f>
        <v>0</v>
      </c>
      <c r="P36" s="67" t="str">
        <f>"(15)"</f>
        <v>(15)</v>
      </c>
    </row>
    <row r="37" spans="2:16" ht="16.2" x14ac:dyDescent="0.3">
      <c r="B37" s="146"/>
      <c r="C37" s="8"/>
      <c r="D37" s="8"/>
      <c r="E37" s="425"/>
      <c r="F37" s="8"/>
      <c r="G37" s="8"/>
      <c r="H37" s="194"/>
      <c r="I37" s="138">
        <f t="shared" ref="I37" si="9">SUM(K37+M37+O37)</f>
        <v>82809</v>
      </c>
      <c r="J37" s="127" t="str">
        <f>"(50)"</f>
        <v>(50)</v>
      </c>
      <c r="K37" s="59">
        <f>'kuni 2025 detsember tegevuskava'!X35</f>
        <v>0</v>
      </c>
      <c r="L37" s="127" t="str">
        <f>"(50)"</f>
        <v>(50)</v>
      </c>
      <c r="M37" s="59">
        <f>'kuni 2025 detsember tegevuskava'!AA35</f>
        <v>27609</v>
      </c>
      <c r="N37" s="127" t="str">
        <f>"(50)"</f>
        <v>(50)</v>
      </c>
      <c r="O37" s="59">
        <f>'kuni 2025 detsember tegevuskava'!AD35</f>
        <v>55200</v>
      </c>
      <c r="P37" s="67" t="str">
        <f>"(50)"</f>
        <v>(50)</v>
      </c>
    </row>
    <row r="38" spans="2:16" ht="16.2" x14ac:dyDescent="0.3">
      <c r="B38" s="146"/>
      <c r="C38" s="8"/>
      <c r="D38" s="8"/>
      <c r="E38" s="8"/>
      <c r="F38" s="8"/>
      <c r="G38" s="8"/>
      <c r="H38" s="194"/>
      <c r="I38" s="138">
        <f>SUM(K38+M38+O38)</f>
        <v>90000</v>
      </c>
      <c r="J38" s="127" t="str">
        <f>"(55)"</f>
        <v>(55)</v>
      </c>
      <c r="K38" s="165">
        <f>'kuni 2025 detsember tegevuskava'!Y35</f>
        <v>0</v>
      </c>
      <c r="L38" s="127" t="str">
        <f>"(55)"</f>
        <v>(55)</v>
      </c>
      <c r="M38" s="165">
        <f>'kuni 2025 detsember tegevuskava'!AB35</f>
        <v>30000</v>
      </c>
      <c r="N38" s="127" t="str">
        <f>"(55)"</f>
        <v>(55)</v>
      </c>
      <c r="O38" s="165">
        <f>'kuni 2025 detsember tegevuskava'!AE35</f>
        <v>60000</v>
      </c>
      <c r="P38" s="67" t="str">
        <f>"(55)"</f>
        <v>(55)</v>
      </c>
    </row>
    <row r="39" spans="2:16" ht="16.2" x14ac:dyDescent="0.3">
      <c r="B39" s="146"/>
      <c r="C39" s="8"/>
      <c r="D39" s="8"/>
      <c r="E39" s="8"/>
      <c r="F39" s="8"/>
      <c r="G39" s="8"/>
      <c r="H39" s="194"/>
      <c r="I39" s="137" t="s">
        <v>242</v>
      </c>
      <c r="J39" s="168"/>
      <c r="K39" s="99"/>
      <c r="L39" s="102"/>
      <c r="M39" s="99"/>
      <c r="N39" s="102"/>
      <c r="O39" s="99"/>
      <c r="P39" s="170"/>
    </row>
    <row r="40" spans="2:16" ht="16.2" x14ac:dyDescent="0.3">
      <c r="B40" s="146"/>
      <c r="C40" s="8"/>
      <c r="D40" s="8"/>
      <c r="E40" s="8"/>
      <c r="F40" s="8"/>
      <c r="G40" s="8"/>
      <c r="H40" s="194"/>
      <c r="I40" s="139">
        <f>SUM(I41:I43)</f>
        <v>192609</v>
      </c>
      <c r="J40" s="127"/>
      <c r="K40" s="150">
        <f>SUM(K41:K43)</f>
        <v>0</v>
      </c>
      <c r="L40" s="172"/>
      <c r="M40" s="147">
        <f>SUM(M41:M43)</f>
        <v>64209</v>
      </c>
      <c r="N40" s="107"/>
      <c r="O40" s="147">
        <f>SUM(O41:O43)</f>
        <v>128400</v>
      </c>
      <c r="P40" s="170"/>
    </row>
    <row r="41" spans="2:16" ht="16.2" x14ac:dyDescent="0.3">
      <c r="B41" s="146"/>
      <c r="C41" s="8"/>
      <c r="D41" s="8"/>
      <c r="E41" s="8"/>
      <c r="F41" s="8"/>
      <c r="G41" s="8"/>
      <c r="H41" s="194"/>
      <c r="I41" s="138">
        <f>SUM(K41+M41+O41)</f>
        <v>0</v>
      </c>
      <c r="J41" s="127" t="str">
        <f>"(15)"</f>
        <v>(15)</v>
      </c>
      <c r="K41" s="59">
        <f>SUM(K36*1.2)</f>
        <v>0</v>
      </c>
      <c r="L41" s="127" t="str">
        <f>"(15)"</f>
        <v>(15)</v>
      </c>
      <c r="M41" s="59">
        <f>SUM(M36*1.22)</f>
        <v>0</v>
      </c>
      <c r="N41" s="127" t="str">
        <f>"(15)"</f>
        <v>(15)</v>
      </c>
      <c r="O41" s="59">
        <f>SUM(O36*1.22)</f>
        <v>0</v>
      </c>
      <c r="P41" s="67" t="str">
        <f>"(15)"</f>
        <v>(15)</v>
      </c>
    </row>
    <row r="42" spans="2:16" ht="16.2" x14ac:dyDescent="0.3">
      <c r="B42" s="146"/>
      <c r="C42" s="8"/>
      <c r="D42" s="8"/>
      <c r="E42" s="8"/>
      <c r="F42" s="8"/>
      <c r="G42" s="8"/>
      <c r="H42" s="194"/>
      <c r="I42" s="138">
        <f t="shared" ref="I42" si="10">SUM(K42+M42+O42)</f>
        <v>82809</v>
      </c>
      <c r="J42" s="127" t="str">
        <f>"(50)"</f>
        <v>(50)</v>
      </c>
      <c r="K42" s="59">
        <f>K37</f>
        <v>0</v>
      </c>
      <c r="L42" s="127" t="str">
        <f>"(50)"</f>
        <v>(50)</v>
      </c>
      <c r="M42" s="59">
        <f>M37</f>
        <v>27609</v>
      </c>
      <c r="N42" s="127" t="str">
        <f>"(50)"</f>
        <v>(50)</v>
      </c>
      <c r="O42" s="59">
        <f>O37</f>
        <v>55200</v>
      </c>
      <c r="P42" s="67" t="str">
        <f>"(50)"</f>
        <v>(50)</v>
      </c>
    </row>
    <row r="43" spans="2:16" ht="16.8" thickBot="1" x14ac:dyDescent="0.35">
      <c r="B43" s="161"/>
      <c r="C43" s="162"/>
      <c r="D43" s="162"/>
      <c r="E43" s="162"/>
      <c r="F43" s="162"/>
      <c r="G43" s="162"/>
      <c r="H43" s="195"/>
      <c r="I43" s="138">
        <f>SUM(K43+M43+O43)</f>
        <v>109800</v>
      </c>
      <c r="J43" s="70" t="str">
        <f>"(55)"</f>
        <v>(55)</v>
      </c>
      <c r="K43" s="71">
        <f>SUM(K38*1.2)</f>
        <v>0</v>
      </c>
      <c r="L43" s="70" t="str">
        <f>"(55)"</f>
        <v>(55)</v>
      </c>
      <c r="M43" s="59">
        <f>SUM(M38*1.22)</f>
        <v>36600</v>
      </c>
      <c r="N43" s="70" t="str">
        <f>"(55)"</f>
        <v>(55)</v>
      </c>
      <c r="O43" s="71">
        <f>SUM(O38*1.22)</f>
        <v>73200</v>
      </c>
      <c r="P43" s="72" t="str">
        <f>"(55)"</f>
        <v>(55)</v>
      </c>
    </row>
    <row r="44" spans="2:16" ht="16.2" x14ac:dyDescent="0.3">
      <c r="B44" s="146" t="str">
        <f>'kuni 2025 detsember tegevuskava'!A36&amp;"/"&amp;'kuni 2025 detsember tegevuskava'!C36</f>
        <v>ELVL/</v>
      </c>
      <c r="C44" s="8" t="str">
        <f>'kuni 2025 detsember tegevuskava'!I36</f>
        <v>KOV infosüsteemide analüüsile tuginedes:
KOVide teenustega seotud kompetentsid on madalad
Ametnike ega lõppkasutajate rahulolu teenustega reeglina ei mõõdeta
Kasutajakeskne mõtteviis puudub, kasutajakogemusega tegelevad vaid üksikud omavalitsused</v>
      </c>
      <c r="D44" s="8" t="str">
        <f>'kuni 2025 detsember tegevuskava'!J36</f>
        <v xml:space="preserve">KOV teenuste omanike arenguprogramm ja KOV digikompetentside kasvatamine </v>
      </c>
      <c r="E44" s="8" t="str">
        <f>'kuni 2025 detsember tegevuskava'!K36</f>
        <v>2024 – koostöös MKMi oskuste tiimi ja KOV personalivõrgustikuga detailsema plaani koostamine KOV digikompetentside kasvatamisekes, koolitusprogrammi hanke läbiviimine. Koolituse korraldamine 2024.a sügisel esmalt pilootgrupiga. Hinnanguliselt koolitatavate arv kokku:  250. Tegevus jätkub 2025.a KOV-ide teenuste eest vastutajad ehk nn äripoole omanikud saavad aru teenuspõhisest juhtimisest ja selleks tehnoloogia kasutamisest, sh turvalisuse, kasutajakogemuse, andmekaitse, teenusedisaini jm põhimõtetest. Koolitustel on suur rõhk praktilistel harjutustel ja grupitööl. Loob eeldused teenuste juhtimise konsolideerimiseks KOV teenusvaldkondades.            Pidev tegevus - Digiriigi Akadeemia jt riigi kesksete koolituste teavitustegevus KOVide suunal.</v>
      </c>
      <c r="F44" s="8" t="str">
        <f>'kuni 2025 detsember tegevuskava'!O36&amp;"/"</f>
        <v>SF 21-27 (taotletav raha)/</v>
      </c>
      <c r="G44" s="8" cm="1">
        <f t="array" ref="G44">_xlfn.IFS('kuni 2025 detsember tegevuskava'!G36='kuni 2025 detsember tegevuskava'!$G$97,1,'kuni 2025 detsember tegevuskava'!G36='kuni 2025 detsember tegevuskava'!$G$98,2,'kuni 2025 detsember tegevuskava'!G36='kuni 2025 detsember tegevuskava'!$G$99,3,'kuni 2025 detsember tegevuskava'!G36='kuni 2025 detsember tegevuskava'!$G$100,4)</f>
        <v>3</v>
      </c>
      <c r="H44" s="194" cm="1">
        <f t="array" ref="H44">_xlfn.IFS(OR('kuni 2025 detsember tegevuskava'!O36='kuni 2025 detsember tegevuskava'!$O$97,'kuni 2025 detsember tegevuskava'!O36='kuni 2025 detsember tegevuskava'!$O$99,'kuni 2025 detsember tegevuskava'!O36='kuni 2025 detsember tegevuskava'!$O$100,'kuni 2025 detsember tegevuskava'!O36='kuni 2025 detsember tegevuskava'!$O$101),1,'kuni 2025 detsember tegevuskava'!O36='kuni 2025 detsember tegevuskava'!$O$102,2,'kuni 2025 detsember tegevuskava'!O36='kuni 2025 detsember tegevuskava'!$O$103,2,'kuni 2025 detsember tegevuskava'!O36='kuni 2025 detsember tegevuskava'!$O$98,3)</f>
        <v>2</v>
      </c>
      <c r="I44" s="140">
        <f>SUM(I45:I47)</f>
        <v>100000</v>
      </c>
      <c r="J44" s="127"/>
      <c r="K44" s="140">
        <f>SUM(K45:K47)</f>
        <v>0</v>
      </c>
      <c r="L44" s="128"/>
      <c r="M44" s="140">
        <f>SUM(M45:M47)</f>
        <v>50000</v>
      </c>
      <c r="N44" s="129"/>
      <c r="O44" s="126">
        <f>SUM(O45:O47)</f>
        <v>50000</v>
      </c>
      <c r="P44" s="67"/>
    </row>
    <row r="45" spans="2:16" ht="16.2" x14ac:dyDescent="0.3">
      <c r="B45" s="146"/>
      <c r="C45" s="8"/>
      <c r="D45" s="8"/>
      <c r="E45" s="8"/>
      <c r="F45" s="8"/>
      <c r="G45" s="8"/>
      <c r="H45" s="194"/>
      <c r="I45" s="138">
        <f>SUM(K45+M45+O45)</f>
        <v>0</v>
      </c>
      <c r="J45" s="127" t="str">
        <f>"(15)"</f>
        <v>(15)</v>
      </c>
      <c r="K45" s="59">
        <f>'kuni 2025 detsember tegevuskava'!W36</f>
        <v>0</v>
      </c>
      <c r="L45" s="127" t="str">
        <f>"(15)"</f>
        <v>(15)</v>
      </c>
      <c r="M45" s="59">
        <f>'kuni 2025 detsember tegevuskava'!Z36</f>
        <v>0</v>
      </c>
      <c r="N45" s="127" t="str">
        <f>"(15)"</f>
        <v>(15)</v>
      </c>
      <c r="O45" s="59">
        <f>'kuni 2025 detsember tegevuskava'!AC36</f>
        <v>0</v>
      </c>
      <c r="P45" s="67" t="str">
        <f>"(15)"</f>
        <v>(15)</v>
      </c>
    </row>
    <row r="46" spans="2:16" ht="16.2" x14ac:dyDescent="0.3">
      <c r="B46" s="146"/>
      <c r="C46" s="8"/>
      <c r="D46" s="8"/>
      <c r="E46" s="8"/>
      <c r="F46" s="8"/>
      <c r="G46" s="8"/>
      <c r="H46" s="194"/>
      <c r="I46" s="138">
        <f t="shared" ref="I46:I47" si="11">SUM(K46+M46+O46)</f>
        <v>0</v>
      </c>
      <c r="J46" s="127" t="str">
        <f>"(50)"</f>
        <v>(50)</v>
      </c>
      <c r="K46" s="59">
        <f>'kuni 2025 detsember tegevuskava'!X36</f>
        <v>0</v>
      </c>
      <c r="L46" s="127" t="str">
        <f>"(50)"</f>
        <v>(50)</v>
      </c>
      <c r="M46" s="59">
        <f>'kuni 2025 detsember tegevuskava'!AA36</f>
        <v>0</v>
      </c>
      <c r="N46" s="127" t="str">
        <f>"(50)"</f>
        <v>(50)</v>
      </c>
      <c r="O46" s="59">
        <f>'kuni 2025 detsember tegevuskava'!AD36</f>
        <v>0</v>
      </c>
      <c r="P46" s="67" t="str">
        <f>"(50)"</f>
        <v>(50)</v>
      </c>
    </row>
    <row r="47" spans="2:16" ht="16.2" x14ac:dyDescent="0.3">
      <c r="B47" s="146"/>
      <c r="C47" s="8"/>
      <c r="D47" s="8"/>
      <c r="E47" s="8"/>
      <c r="F47" s="8"/>
      <c r="G47" s="8"/>
      <c r="H47" s="194"/>
      <c r="I47" s="138">
        <f t="shared" si="11"/>
        <v>100000</v>
      </c>
      <c r="J47" s="60" t="str">
        <f>"(55)"</f>
        <v>(55)</v>
      </c>
      <c r="K47" s="61">
        <f>'kuni 2025 detsember tegevuskava'!Y36</f>
        <v>0</v>
      </c>
      <c r="L47" s="60" t="str">
        <f>"(55)"</f>
        <v>(55)</v>
      </c>
      <c r="M47" s="61">
        <f>'kuni 2025 detsember tegevuskava'!AB36</f>
        <v>50000</v>
      </c>
      <c r="N47" s="60" t="str">
        <f>"(55)"</f>
        <v>(55)</v>
      </c>
      <c r="O47" s="61">
        <f>'kuni 2025 detsember tegevuskava'!AE36</f>
        <v>50000</v>
      </c>
      <c r="P47" s="68" t="str">
        <f>"(55)"</f>
        <v>(55)</v>
      </c>
    </row>
    <row r="48" spans="2:16" ht="16.2" x14ac:dyDescent="0.3">
      <c r="B48" s="146"/>
      <c r="C48" s="8"/>
      <c r="D48" s="8"/>
      <c r="E48" s="8"/>
      <c r="F48" s="8"/>
      <c r="G48" s="8"/>
      <c r="H48" s="194"/>
      <c r="I48" s="164" t="s">
        <v>242</v>
      </c>
      <c r="J48" s="8"/>
      <c r="K48" s="8"/>
      <c r="L48" s="8"/>
      <c r="M48" s="8"/>
      <c r="N48" s="8"/>
      <c r="O48" s="8"/>
      <c r="P48" s="160"/>
    </row>
    <row r="49" spans="2:16" ht="16.2" x14ac:dyDescent="0.3">
      <c r="B49" s="146"/>
      <c r="C49" s="8"/>
      <c r="D49" s="8"/>
      <c r="E49" s="8"/>
      <c r="F49" s="8"/>
      <c r="G49" s="8"/>
      <c r="H49" s="194"/>
      <c r="I49" s="150">
        <f>SUM(I50:I52)</f>
        <v>122000</v>
      </c>
      <c r="J49" s="148"/>
      <c r="K49" s="150">
        <f>SUM(K50:K52)</f>
        <v>0</v>
      </c>
      <c r="L49" s="149"/>
      <c r="M49" s="150">
        <f>SUM(M50:M52)</f>
        <v>61000</v>
      </c>
      <c r="N49" s="108"/>
      <c r="O49" s="150">
        <f>SUM(O50:O52)</f>
        <v>61000</v>
      </c>
      <c r="P49" s="135"/>
    </row>
    <row r="50" spans="2:16" ht="16.2" x14ac:dyDescent="0.3">
      <c r="B50" s="146"/>
      <c r="C50" s="8"/>
      <c r="D50" s="8"/>
      <c r="E50" s="8"/>
      <c r="F50" s="8"/>
      <c r="G50" s="8"/>
      <c r="H50" s="194"/>
      <c r="I50" s="138">
        <f>SUM(K50+M50+O50)</f>
        <v>0</v>
      </c>
      <c r="J50" s="127" t="str">
        <f>"(15)"</f>
        <v>(15)</v>
      </c>
      <c r="K50" s="59">
        <f>SUM(K45*1.2)</f>
        <v>0</v>
      </c>
      <c r="L50" s="127" t="str">
        <f>"(15)"</f>
        <v>(15)</v>
      </c>
      <c r="M50" s="59">
        <f>SUM(M45*1.22)</f>
        <v>0</v>
      </c>
      <c r="N50" s="127" t="str">
        <f>"(15)"</f>
        <v>(15)</v>
      </c>
      <c r="O50" s="59">
        <f>SUM(O45*1.22)</f>
        <v>0</v>
      </c>
      <c r="P50" s="67" t="str">
        <f>"(15)"</f>
        <v>(15)</v>
      </c>
    </row>
    <row r="51" spans="2:16" ht="16.2" x14ac:dyDescent="0.3">
      <c r="B51" s="146"/>
      <c r="C51" s="8"/>
      <c r="D51" s="8"/>
      <c r="E51" s="8"/>
      <c r="F51" s="8"/>
      <c r="G51" s="8"/>
      <c r="H51" s="194"/>
      <c r="I51" s="138">
        <f t="shared" ref="I51:I52" si="12">SUM(K51+M51+O51)</f>
        <v>0</v>
      </c>
      <c r="J51" s="127" t="str">
        <f>"(50)"</f>
        <v>(50)</v>
      </c>
      <c r="K51" s="59">
        <f>K46</f>
        <v>0</v>
      </c>
      <c r="L51" s="127" t="str">
        <f>"(50)"</f>
        <v>(50)</v>
      </c>
      <c r="M51" s="59">
        <f>M46</f>
        <v>0</v>
      </c>
      <c r="N51" s="127" t="str">
        <f>"(50)"</f>
        <v>(50)</v>
      </c>
      <c r="O51" s="59">
        <f>O46</f>
        <v>0</v>
      </c>
      <c r="P51" s="67" t="str">
        <f>"(50)"</f>
        <v>(50)</v>
      </c>
    </row>
    <row r="52" spans="2:16" ht="16.8" thickBot="1" x14ac:dyDescent="0.35">
      <c r="B52" s="161"/>
      <c r="C52" s="162"/>
      <c r="D52" s="162"/>
      <c r="E52" s="162"/>
      <c r="F52" s="162"/>
      <c r="G52" s="162"/>
      <c r="H52" s="195"/>
      <c r="I52" s="138">
        <f t="shared" si="12"/>
        <v>122000</v>
      </c>
      <c r="J52" s="70" t="str">
        <f>"(55)"</f>
        <v>(55)</v>
      </c>
      <c r="K52" s="71">
        <f>SUM(K47*1.2)</f>
        <v>0</v>
      </c>
      <c r="L52" s="70" t="str">
        <f>"(55)"</f>
        <v>(55)</v>
      </c>
      <c r="M52" s="71">
        <f>SUM(M47*1.22)</f>
        <v>61000</v>
      </c>
      <c r="N52" s="70" t="str">
        <f>"(55)"</f>
        <v>(55)</v>
      </c>
      <c r="O52" s="71">
        <f>SUM(O47*1.22)</f>
        <v>61000</v>
      </c>
      <c r="P52" s="72" t="str">
        <f>"(55)"</f>
        <v>(55)</v>
      </c>
    </row>
    <row r="53" spans="2:16" ht="16.2" x14ac:dyDescent="0.3">
      <c r="B53" s="189" t="str">
        <f>'kuni 2025 detsember tegevuskava'!A37&amp;"/"&amp;'kuni 2025 detsember tegevuskava'!C37</f>
        <v>ELVL/</v>
      </c>
      <c r="C53" s="157" t="str">
        <f>'kuni 2025 detsember tegevuskava'!I37</f>
        <v>KOVidel puudub võimalus viia õiguspäraselt ja turvaliselt virtuaalsetel koosolekutel hääletusi. Praegune VOLIS on legacy, mis tingib teenuse ebastabiilsuse kasutajakoormuse tõusu korral, kasutusel on vananenud tehnoloogia ja kasutajadisain. Kasutajate rahulolu on madal (5,63)</v>
      </c>
      <c r="D53" s="157" t="str">
        <f>'kuni 2025 detsember tegevuskava'!J37</f>
        <v xml:space="preserve">KOV rahvahääletuste ja koosolekute digilahendus </v>
      </c>
      <c r="E53" s="157" t="str">
        <f>'kuni 2025 detsember tegevuskava'!K37</f>
        <v>2024 - 2022.a valminud VOLIS2 analüüsi ülevaatus ja KOVidega koostöös minimaalsete arendatavate funktsionaalsuste kokkuleppimine -&gt; esmalt MVP arendus ehk minimaalne funktsionaalsus.       Hankedokumentatsiooni koostamine ja hanke läbiviimine arenduspartneri leidmiseks. Arenduse tulemusena valmib esimese etapina 2025. a KOV rahvahääletuste keskkonna (sh kaasavad eelarved) MVP:  kasutajate haldus; hääletussüsteem (sh isikukoodi põhised hääletused ja rahvahääletused); integratsioon rahvastikuregistriga (KOV ja asustusüksuse täpsus). Valminud infosüsteemi saavad KOVid kasutusele võtta teenuslepinguga kuutasu alusel. IS majutatakse pilvelahenduses.</v>
      </c>
      <c r="F53" s="157" t="str">
        <f>'kuni 2025 detsember tegevuskava'!O37&amp;"/"</f>
        <v>SF 21-27 (taotletav raha)/</v>
      </c>
      <c r="G53" s="157" cm="1">
        <f t="array" ref="G53">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1</v>
      </c>
      <c r="H53" s="196" cm="1">
        <f t="array" ref="H53">_xlfn.IFS(OR('kuni 2025 detsember tegevuskava'!O37='kuni 2025 detsember tegevuskava'!$O$97,'kuni 2025 detsember tegevuskava'!O37='kuni 2025 detsember tegevuskava'!$O$99,'kuni 2025 detsember tegevuskava'!O37='kuni 2025 detsember tegevuskava'!$O$100,'kuni 2025 detsember tegevuskava'!O37='kuni 2025 detsember tegevuskava'!$O$101),1,'kuni 2025 detsember tegevuskava'!O37='kuni 2025 detsember tegevuskava'!$O$102,2,'kuni 2025 detsember tegevuskava'!O37='kuni 2025 detsember tegevuskava'!$O$103,2,'kuni 2025 detsember tegevuskava'!O37='kuni 2025 detsember tegevuskava'!$O$98,3)</f>
        <v>2</v>
      </c>
      <c r="I53" s="140">
        <f>SUM(I54:I56)</f>
        <v>334136</v>
      </c>
      <c r="J53" s="63"/>
      <c r="K53" s="62">
        <f>SUM(K54:K56)</f>
        <v>0</v>
      </c>
      <c r="L53" s="64"/>
      <c r="M53" s="62">
        <f>SUM(M54:M56)</f>
        <v>131286</v>
      </c>
      <c r="N53" s="65"/>
      <c r="O53" s="62">
        <f>SUM(O54:O56)</f>
        <v>202850</v>
      </c>
      <c r="P53" s="66"/>
    </row>
    <row r="54" spans="2:16" ht="16.2" x14ac:dyDescent="0.3">
      <c r="B54" s="146"/>
      <c r="C54" s="8"/>
      <c r="D54" s="8"/>
      <c r="E54" s="8"/>
      <c r="F54" s="8"/>
      <c r="G54" s="8"/>
      <c r="H54" s="194"/>
      <c r="I54" s="138">
        <f>SUM(K54+M54+O54)</f>
        <v>270000</v>
      </c>
      <c r="J54" s="127" t="str">
        <f>"(15)"</f>
        <v>(15)</v>
      </c>
      <c r="K54" s="59">
        <f>'kuni 2025 detsember tegevuskava'!W37</f>
        <v>0</v>
      </c>
      <c r="L54" s="127" t="str">
        <f>"(15)"</f>
        <v>(15)</v>
      </c>
      <c r="M54" s="59">
        <f>'kuni 2025 detsember tegevuskava'!Z37</f>
        <v>100000</v>
      </c>
      <c r="N54" s="127" t="str">
        <f>"(15)"</f>
        <v>(15)</v>
      </c>
      <c r="O54" s="59">
        <f>'kuni 2025 detsember tegevuskava'!AC37</f>
        <v>170000</v>
      </c>
      <c r="P54" s="67" t="str">
        <f>"(15)"</f>
        <v>(15)</v>
      </c>
    </row>
    <row r="55" spans="2:16" ht="16.2" x14ac:dyDescent="0.3">
      <c r="B55" s="146"/>
      <c r="C55" s="8"/>
      <c r="D55" s="8"/>
      <c r="E55" s="8"/>
      <c r="F55" s="8"/>
      <c r="G55" s="8"/>
      <c r="H55" s="194"/>
      <c r="I55" s="138">
        <f t="shared" ref="I55:I56" si="13">SUM(K55+M55+O55)</f>
        <v>64136</v>
      </c>
      <c r="J55" s="127" t="str">
        <f>"(50)"</f>
        <v>(50)</v>
      </c>
      <c r="K55" s="59">
        <f>'kuni 2025 detsember tegevuskava'!X37</f>
        <v>0</v>
      </c>
      <c r="L55" s="127" t="str">
        <f>"(50)"</f>
        <v>(50)</v>
      </c>
      <c r="M55" s="59">
        <f>'kuni 2025 detsember tegevuskava'!AA37</f>
        <v>31286</v>
      </c>
      <c r="N55" s="127" t="str">
        <f>"(50)"</f>
        <v>(50)</v>
      </c>
      <c r="O55" s="59">
        <f>'kuni 2025 detsember tegevuskava'!AD37</f>
        <v>32850</v>
      </c>
      <c r="P55" s="67" t="str">
        <f>"(50)"</f>
        <v>(50)</v>
      </c>
    </row>
    <row r="56" spans="2:16" ht="16.2" x14ac:dyDescent="0.3">
      <c r="B56" s="146"/>
      <c r="C56" s="8"/>
      <c r="D56" s="8"/>
      <c r="E56" s="8"/>
      <c r="F56" s="8"/>
      <c r="G56" s="8"/>
      <c r="H56" s="194"/>
      <c r="I56" s="138">
        <f t="shared" si="13"/>
        <v>0</v>
      </c>
      <c r="J56" s="60" t="str">
        <f>"(55)"</f>
        <v>(55)</v>
      </c>
      <c r="K56" s="61">
        <f>'kuni 2025 detsember tegevuskava'!Y37</f>
        <v>0</v>
      </c>
      <c r="L56" s="60" t="str">
        <f>"(55)"</f>
        <v>(55)</v>
      </c>
      <c r="M56" s="61">
        <f>'kuni 2025 detsember tegevuskava'!AB37</f>
        <v>0</v>
      </c>
      <c r="N56" s="60" t="str">
        <f>"(55)"</f>
        <v>(55)</v>
      </c>
      <c r="O56" s="61">
        <f>'kuni 2025 detsember tegevuskava'!AE37</f>
        <v>0</v>
      </c>
      <c r="P56" s="68" t="str">
        <f>"(55)"</f>
        <v>(55)</v>
      </c>
    </row>
    <row r="57" spans="2:16" ht="16.2" x14ac:dyDescent="0.3">
      <c r="B57" s="146"/>
      <c r="C57" s="8"/>
      <c r="D57" s="8"/>
      <c r="E57" s="8"/>
      <c r="F57" s="8"/>
      <c r="G57" s="8"/>
      <c r="H57" s="194"/>
      <c r="I57" s="181" t="s">
        <v>242</v>
      </c>
      <c r="J57" s="8"/>
      <c r="K57" s="8"/>
      <c r="L57" s="8"/>
      <c r="M57" s="8"/>
      <c r="N57" s="8"/>
      <c r="O57" s="8"/>
      <c r="P57" s="160"/>
    </row>
    <row r="58" spans="2:16" ht="16.2" x14ac:dyDescent="0.3">
      <c r="B58" s="146"/>
      <c r="C58" s="8"/>
      <c r="D58" s="8"/>
      <c r="E58" s="8"/>
      <c r="F58" s="8"/>
      <c r="G58" s="8"/>
      <c r="H58" s="194"/>
      <c r="I58" s="171">
        <f>SUM(I59:I61)</f>
        <v>393536</v>
      </c>
      <c r="J58" s="57"/>
      <c r="K58" s="171">
        <f>SUM(K59:K61)</f>
        <v>0</v>
      </c>
      <c r="L58" s="58"/>
      <c r="M58" s="171">
        <f>SUM(M59:M61)</f>
        <v>153286</v>
      </c>
      <c r="N58" s="108"/>
      <c r="O58" s="150">
        <f>SUM(O59:O61)</f>
        <v>240250</v>
      </c>
      <c r="P58" s="135"/>
    </row>
    <row r="59" spans="2:16" ht="16.2" x14ac:dyDescent="0.3">
      <c r="B59" s="146"/>
      <c r="C59" s="8"/>
      <c r="D59" s="8"/>
      <c r="E59" s="8"/>
      <c r="F59" s="8"/>
      <c r="G59" s="8"/>
      <c r="H59" s="194"/>
      <c r="I59" s="138">
        <f>SUM(K59+M59+O59)</f>
        <v>329400</v>
      </c>
      <c r="J59" s="127" t="str">
        <f>"(15)"</f>
        <v>(15)</v>
      </c>
      <c r="K59" s="59">
        <f>SUM(K54*1.2)</f>
        <v>0</v>
      </c>
      <c r="L59" s="127" t="str">
        <f>"(15)"</f>
        <v>(15)</v>
      </c>
      <c r="M59" s="59">
        <f>SUM(M54*1.22)</f>
        <v>122000</v>
      </c>
      <c r="N59" s="127" t="str">
        <f>"(15)"</f>
        <v>(15)</v>
      </c>
      <c r="O59" s="59">
        <f>SUM(O54*1.22)</f>
        <v>207400</v>
      </c>
      <c r="P59" s="67" t="str">
        <f>"(15)"</f>
        <v>(15)</v>
      </c>
    </row>
    <row r="60" spans="2:16" ht="16.2" x14ac:dyDescent="0.3">
      <c r="B60" s="146"/>
      <c r="C60" s="8"/>
      <c r="D60" s="8"/>
      <c r="E60" s="8"/>
      <c r="F60" s="8"/>
      <c r="G60" s="8"/>
      <c r="H60" s="194"/>
      <c r="I60" s="138">
        <f t="shared" ref="I60:I61" si="14">SUM(K60+M60+O60)</f>
        <v>64136</v>
      </c>
      <c r="J60" s="127" t="str">
        <f>"(50)"</f>
        <v>(50)</v>
      </c>
      <c r="K60" s="59">
        <f>K55</f>
        <v>0</v>
      </c>
      <c r="L60" s="127" t="str">
        <f>"(50)"</f>
        <v>(50)</v>
      </c>
      <c r="M60" s="59">
        <f>M55</f>
        <v>31286</v>
      </c>
      <c r="N60" s="127" t="str">
        <f>"(50)"</f>
        <v>(50)</v>
      </c>
      <c r="O60" s="59">
        <f>O55</f>
        <v>32850</v>
      </c>
      <c r="P60" s="67" t="str">
        <f>"(50)"</f>
        <v>(50)</v>
      </c>
    </row>
    <row r="61" spans="2:16" ht="16.8" thickBot="1" x14ac:dyDescent="0.35">
      <c r="B61" s="161"/>
      <c r="C61" s="162"/>
      <c r="D61" s="162"/>
      <c r="E61" s="162"/>
      <c r="F61" s="162"/>
      <c r="G61" s="162"/>
      <c r="H61" s="195"/>
      <c r="I61" s="138">
        <f t="shared" si="14"/>
        <v>0</v>
      </c>
      <c r="J61" s="70" t="str">
        <f>"(55)"</f>
        <v>(55)</v>
      </c>
      <c r="K61" s="59">
        <f>SUM(K56*1.2)</f>
        <v>0</v>
      </c>
      <c r="L61" s="70" t="str">
        <f>"(55)"</f>
        <v>(55)</v>
      </c>
      <c r="M61" s="59">
        <f>SUM(M56*1.22)</f>
        <v>0</v>
      </c>
      <c r="N61" s="70" t="str">
        <f>"(55)"</f>
        <v>(55)</v>
      </c>
      <c r="O61" s="71">
        <f>SUM(O56*1.22)</f>
        <v>0</v>
      </c>
      <c r="P61" s="72" t="str">
        <f>"(55)"</f>
        <v>(55)</v>
      </c>
    </row>
    <row r="62" spans="2:16" ht="16.2" x14ac:dyDescent="0.3">
      <c r="B62" s="189" t="str">
        <f>'kuni 2025 detsember tegevuskava'!A38&amp;"/"&amp;'kuni 2025 detsember tegevuskava'!C38</f>
        <v>ELVL/</v>
      </c>
      <c r="C62" s="157" t="str">
        <f>'kuni 2025 detsember tegevuskava'!I38</f>
        <v>Kohalike omavalitsuste infoturbe võimekus on endiselt madal. KOVid üha rohkem tunnistavad, et pole võimelised seda valdkonda katma. KOVid ei mõista infoturbe olemust ja vajalikkust, seda peetakse tehniliseks mitte organisatoorseks probleemiks. 
ISKE dokumentatsioon on enamikul olemas, kuid seda ei järgita. KOVidel puudub keskselt kasutatav andmebaas, kuhu koguda parimaid praktikaid, juhendmaterjali jms</v>
      </c>
      <c r="D62" s="157" t="str">
        <f>'kuni 2025 detsember tegevuskava'!J38</f>
        <v>Küberturvalisuse tagamise tugi KOVidele</v>
      </c>
      <c r="E62" s="157" t="str">
        <f>'kuni 2025 detsember tegevuskava'!K38</f>
        <v xml:space="preserve">2024 – infoturbe spetsialisti värbamine (osalise tööajaga), taustainfo kogumine ja tööplaani koostamine, ELVLi kui organisatsiooni ja digipöörde tegevuste turbevajaduste kaardistamine; KOVide EITS kasutusprofiili koostamisest tulenevad jätkutegevused.             E-ITS mentorite võrgustiku käivitamine (tugi KOVilt KOVile E-ITS rakendamisel). Lähteülesande koostamine sobiva lahenduse leidmiseks standardlahenduste kogu platvormi loomiseks ja arenduse tellimine. 
2025 -  E-ITS rakendamise toe jätkamine (mentorlus, veebiseminarid koostöös RIAga).  Parimate praktikate, juhendite ja dokumentatsiooni jagamise keskkonna käivitamine (nn KOV ülene siseveeb). Eesmärk on tõsta teadlikkust ja parandada infoturbe juhtimist KOV-ides.  </v>
      </c>
      <c r="F62" s="157" t="str">
        <f>'kuni 2025 detsember tegevuskava'!O38&amp;"/"</f>
        <v>SF 21-27 (taotletav raha)/</v>
      </c>
      <c r="G62" s="157" cm="1">
        <f t="array" ref="G62">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2</v>
      </c>
      <c r="H62" s="196" cm="1">
        <f t="array" ref="H62">_xlfn.IFS(OR('kuni 2025 detsember tegevuskava'!O38='kuni 2025 detsember tegevuskava'!$O$97,'kuni 2025 detsember tegevuskava'!O38='kuni 2025 detsember tegevuskava'!$O$99,'kuni 2025 detsember tegevuskava'!O38='kuni 2025 detsember tegevuskava'!$O$100,'kuni 2025 detsember tegevuskava'!O38='kuni 2025 detsember tegevuskava'!$O$101),1,'kuni 2025 detsember tegevuskava'!O38='kuni 2025 detsember tegevuskava'!$O$102,2,'kuni 2025 detsember tegevuskava'!O38='kuni 2025 detsember tegevuskava'!$O$103,2,'kuni 2025 detsember tegevuskava'!O38='kuni 2025 detsember tegevuskava'!$O$98,3)</f>
        <v>2</v>
      </c>
      <c r="I62" s="140">
        <f>SUM(I63:I65)</f>
        <v>166976</v>
      </c>
      <c r="J62" s="63"/>
      <c r="K62" s="140">
        <f>SUM(K63:K65)</f>
        <v>0</v>
      </c>
      <c r="L62" s="64"/>
      <c r="M62" s="140">
        <f>SUM(M63:M65)</f>
        <v>106976</v>
      </c>
      <c r="N62" s="65"/>
      <c r="O62" s="62">
        <f>SUM(O63:O65)</f>
        <v>60000</v>
      </c>
      <c r="P62" s="66"/>
    </row>
    <row r="63" spans="2:16" ht="16.2" x14ac:dyDescent="0.3">
      <c r="B63" s="146"/>
      <c r="C63" s="8"/>
      <c r="D63" s="8"/>
      <c r="E63" s="8"/>
      <c r="F63" s="8"/>
      <c r="G63" s="8"/>
      <c r="H63" s="194"/>
      <c r="I63" s="138">
        <f>SUM(K63+M63+O63)</f>
        <v>0</v>
      </c>
      <c r="J63" s="127" t="str">
        <f>"(15)"</f>
        <v>(15)</v>
      </c>
      <c r="K63" s="59">
        <f>'kuni 2025 detsember tegevuskava'!W38</f>
        <v>0</v>
      </c>
      <c r="L63" s="127" t="str">
        <f>"(15)"</f>
        <v>(15)</v>
      </c>
      <c r="M63" s="59">
        <f>'kuni 2025 detsember tegevuskava'!Z38</f>
        <v>0</v>
      </c>
      <c r="N63" s="127" t="str">
        <f>"(15)"</f>
        <v>(15)</v>
      </c>
      <c r="O63" s="59">
        <f>'kuni 2025 detsember tegevuskava'!AC38</f>
        <v>0</v>
      </c>
      <c r="P63" s="67" t="str">
        <f>"(15)"</f>
        <v>(15)</v>
      </c>
    </row>
    <row r="64" spans="2:16" ht="16.2" x14ac:dyDescent="0.3">
      <c r="B64" s="146"/>
      <c r="C64" s="8"/>
      <c r="D64" s="8"/>
      <c r="E64" s="8"/>
      <c r="F64" s="8"/>
      <c r="G64" s="8"/>
      <c r="H64" s="194"/>
      <c r="I64" s="138">
        <f t="shared" ref="I64:I65" si="15">SUM(K64+M64+O64)</f>
        <v>116976</v>
      </c>
      <c r="J64" s="127" t="str">
        <f>"(50)"</f>
        <v>(50)</v>
      </c>
      <c r="K64" s="59">
        <f>'kuni 2025 detsember tegevuskava'!X38</f>
        <v>0</v>
      </c>
      <c r="L64" s="127" t="str">
        <f>"(50)"</f>
        <v>(50)</v>
      </c>
      <c r="M64" s="59">
        <f>'kuni 2025 detsember tegevuskava'!AA38</f>
        <v>56976</v>
      </c>
      <c r="N64" s="127" t="str">
        <f>"(50)"</f>
        <v>(50)</v>
      </c>
      <c r="O64" s="59">
        <f>'kuni 2025 detsember tegevuskava'!AD38</f>
        <v>60000</v>
      </c>
      <c r="P64" s="67" t="str">
        <f>"(50)"</f>
        <v>(50)</v>
      </c>
    </row>
    <row r="65" spans="2:16" ht="16.2" x14ac:dyDescent="0.3">
      <c r="B65" s="146"/>
      <c r="C65" s="8"/>
      <c r="D65" s="8"/>
      <c r="E65" s="8"/>
      <c r="F65" s="8"/>
      <c r="G65" s="8"/>
      <c r="H65" s="194"/>
      <c r="I65" s="138">
        <f t="shared" si="15"/>
        <v>50000</v>
      </c>
      <c r="J65" s="60" t="str">
        <f>"(55)"</f>
        <v>(55)</v>
      </c>
      <c r="K65" s="61">
        <f>'kuni 2025 detsember tegevuskava'!Y38</f>
        <v>0</v>
      </c>
      <c r="L65" s="60" t="str">
        <f>"(55)"</f>
        <v>(55)</v>
      </c>
      <c r="M65" s="61">
        <f>'kuni 2025 detsember tegevuskava'!AB38</f>
        <v>50000</v>
      </c>
      <c r="N65" s="60" t="str">
        <f>"(55)"</f>
        <v>(55)</v>
      </c>
      <c r="O65" s="61">
        <f>'kuni 2025 detsember tegevuskava'!AE38</f>
        <v>0</v>
      </c>
      <c r="P65" s="68" t="str">
        <f>"(55)"</f>
        <v>(55)</v>
      </c>
    </row>
    <row r="66" spans="2:16" ht="16.2" x14ac:dyDescent="0.3">
      <c r="B66" s="146"/>
      <c r="C66" s="8"/>
      <c r="D66" s="8"/>
      <c r="E66" s="8"/>
      <c r="F66" s="8"/>
      <c r="G66" s="8"/>
      <c r="H66" s="194"/>
      <c r="I66" s="181" t="s">
        <v>242</v>
      </c>
      <c r="J66" s="8"/>
      <c r="K66" s="8"/>
      <c r="L66" s="8"/>
      <c r="M66" s="8"/>
      <c r="N66" s="8"/>
      <c r="O66" s="8"/>
      <c r="P66" s="160"/>
    </row>
    <row r="67" spans="2:16" ht="16.2" x14ac:dyDescent="0.3">
      <c r="B67" s="146"/>
      <c r="C67" s="8"/>
      <c r="D67" s="8"/>
      <c r="E67" s="8"/>
      <c r="F67" s="8"/>
      <c r="G67" s="8"/>
      <c r="H67" s="194"/>
      <c r="I67" s="171">
        <f>SUM(I68:I70)</f>
        <v>177976</v>
      </c>
      <c r="J67" s="57"/>
      <c r="K67" s="171">
        <f>SUM(K68:K70)</f>
        <v>0</v>
      </c>
      <c r="L67" s="58"/>
      <c r="M67" s="171">
        <f>SUM(M68:M70)</f>
        <v>117976</v>
      </c>
      <c r="N67" s="108"/>
      <c r="O67" s="171">
        <f>SUM(O68:O70)</f>
        <v>60000</v>
      </c>
      <c r="P67" s="135"/>
    </row>
    <row r="68" spans="2:16" ht="16.2" x14ac:dyDescent="0.3">
      <c r="B68" s="146"/>
      <c r="C68" s="8"/>
      <c r="D68" s="8"/>
      <c r="E68" s="8"/>
      <c r="F68" s="8"/>
      <c r="G68" s="8"/>
      <c r="H68" s="194"/>
      <c r="I68" s="138">
        <f>SUM(K68+M68+O68)</f>
        <v>0</v>
      </c>
      <c r="J68" s="127" t="str">
        <f>"(15)"</f>
        <v>(15)</v>
      </c>
      <c r="K68" s="59">
        <f>SUM(K63*1.2)</f>
        <v>0</v>
      </c>
      <c r="L68" s="127" t="str">
        <f>"(15)"</f>
        <v>(15)</v>
      </c>
      <c r="M68" s="59">
        <f>SUM(M63*1.22)</f>
        <v>0</v>
      </c>
      <c r="N68" s="127" t="str">
        <f>"(15)"</f>
        <v>(15)</v>
      </c>
      <c r="O68" s="59">
        <f>SUM(O63*1.22)</f>
        <v>0</v>
      </c>
      <c r="P68" s="67" t="str">
        <f>"(15)"</f>
        <v>(15)</v>
      </c>
    </row>
    <row r="69" spans="2:16" ht="16.2" x14ac:dyDescent="0.3">
      <c r="B69" s="146"/>
      <c r="C69" s="8"/>
      <c r="D69" s="8"/>
      <c r="E69" s="8"/>
      <c r="F69" s="8"/>
      <c r="G69" s="8"/>
      <c r="H69" s="194"/>
      <c r="I69" s="138">
        <f t="shared" ref="I69:I70" si="16">SUM(K69+M69+O69)</f>
        <v>116976</v>
      </c>
      <c r="J69" s="127" t="str">
        <f>"(50)"</f>
        <v>(50)</v>
      </c>
      <c r="K69" s="59">
        <f>K64</f>
        <v>0</v>
      </c>
      <c r="L69" s="127" t="str">
        <f>"(50)"</f>
        <v>(50)</v>
      </c>
      <c r="M69" s="59">
        <f>M64</f>
        <v>56976</v>
      </c>
      <c r="N69" s="127" t="str">
        <f>"(50)"</f>
        <v>(50)</v>
      </c>
      <c r="O69" s="59">
        <f>O64</f>
        <v>60000</v>
      </c>
      <c r="P69" s="67" t="str">
        <f>"(50)"</f>
        <v>(50)</v>
      </c>
    </row>
    <row r="70" spans="2:16" ht="16.8" thickBot="1" x14ac:dyDescent="0.35">
      <c r="B70" s="161"/>
      <c r="C70" s="162"/>
      <c r="D70" s="162"/>
      <c r="E70" s="162"/>
      <c r="F70" s="162"/>
      <c r="G70" s="162"/>
      <c r="H70" s="195"/>
      <c r="I70" s="138">
        <f t="shared" si="16"/>
        <v>61000</v>
      </c>
      <c r="J70" s="127" t="str">
        <f>"(55)"</f>
        <v>(55)</v>
      </c>
      <c r="K70" s="71">
        <f>SUM(K65*1.2)</f>
        <v>0</v>
      </c>
      <c r="L70" s="127" t="str">
        <f>"(55)"</f>
        <v>(55)</v>
      </c>
      <c r="M70" s="71">
        <f>SUM(M65*1.22)</f>
        <v>61000</v>
      </c>
      <c r="N70" s="70" t="str">
        <f>"(55)"</f>
        <v>(55)</v>
      </c>
      <c r="O70" s="71">
        <f>SUM(O65*1.22)</f>
        <v>0</v>
      </c>
      <c r="P70" s="72" t="str">
        <f>"(55)"</f>
        <v>(55)</v>
      </c>
    </row>
    <row r="71" spans="2:16" ht="16.2" x14ac:dyDescent="0.3">
      <c r="B71" s="189" t="str">
        <f>'kuni 2025 detsember tegevuskava'!A39&amp;"/"&amp;'kuni 2025 detsember tegevuskava'!C39</f>
        <v>ELVL/</v>
      </c>
      <c r="C71" s="157" t="str">
        <f>'kuni 2025 detsember tegevuskava'!I39</f>
        <v>KOVide poolt avaandmete avaldamine on vaevaline. Kuna paljud KOVide poolt kasutatavad infosüsteemid kuuluvad eraettevõtetele peab vajalike liidestuste loomiseks läbi rääkima teenusepakkujaga. RIHAs on mitmed KOVide poolt kasutatavad infosüsteemid registreerimata, vajaliku dokumentatsiooni koostamisega ei saada hakkama.</v>
      </c>
      <c r="D71" s="157" t="str">
        <f>'kuni 2025 detsember tegevuskava'!J39</f>
        <v>Avaandmete avaldamise, andmehalduse ja AI tugi KOVidele</v>
      </c>
      <c r="E71" s="157" t="str">
        <f>'kuni 2025 detsember tegevuskava'!K39</f>
        <v>2024 - värbamine; andmete valdkonna KOV hetkeolukorra kaardistus, sh infosüsteemide ja võimalike andmestike kaardistamine.             2024-2025: Osalemine MKMi-RIA andmete töögruppides, sh TSI projektis ning vajaduspõhiselt vahelüli rolli täitmine omavalitsustega kontakti saamisel. 
Avaandmete avaldamise toe pakkumine KOVidele: avaldatavate andmestike kokkuleppimine, abi andmete ettevalmistamisel ja avaldamisel, automatiseerimise lahenduste analüüs. Andmehalduse raamistiku "tõlkimine" ehk kohandamine KOVide jaoks, sh Rihakese kasutusvõimaluste analüüs. KOV teadlikkuse tõstmine andmete väärtusest ja võimalustest: parimate praktikate otsimine ja jagamine, praktiliste juhendite koostamine. ELVLi poolt Bürokrati piloteerimine KOV üldandmete osas.</v>
      </c>
      <c r="F71" s="157" t="str">
        <f>'kuni 2025 detsember tegevuskava'!O39&amp;"/"</f>
        <v>SF 21-27 (taotletav raha)/</v>
      </c>
      <c r="G71" s="157" cm="1">
        <f t="array" ref="G71">_xlfn.IFS('kuni 2025 detsember tegevuskava'!G39='kuni 2025 detsember tegevuskava'!$G$97,1,'kuni 2025 detsember tegevuskava'!G39='kuni 2025 detsember tegevuskava'!$G$98,2,'kuni 2025 detsember tegevuskava'!G39='kuni 2025 detsember tegevuskava'!$G$99,3,'kuni 2025 detsember tegevuskava'!G39='kuni 2025 detsember tegevuskava'!$G$100,4)</f>
        <v>4</v>
      </c>
      <c r="H71" s="196" cm="1">
        <f t="array" ref="H71">_xlfn.IFS(OR('kuni 2025 detsember tegevuskava'!O39='kuni 2025 detsember tegevuskava'!$O$97,'kuni 2025 detsember tegevuskava'!O39='kuni 2025 detsember tegevuskava'!$O$99,'kuni 2025 detsember tegevuskava'!O39='kuni 2025 detsember tegevuskava'!$O$100,'kuni 2025 detsember tegevuskava'!O39='kuni 2025 detsember tegevuskava'!$O$101),1,'kuni 2025 detsember tegevuskava'!O39='kuni 2025 detsember tegevuskava'!$O$102,2,'kuni 2025 detsember tegevuskava'!O39='kuni 2025 detsember tegevuskava'!$O$103,2,'kuni 2025 detsember tegevuskava'!O39='kuni 2025 detsember tegevuskava'!$O$98,3)</f>
        <v>2</v>
      </c>
      <c r="I71" s="133">
        <f>SUM(I72:I74)</f>
        <v>121633</v>
      </c>
      <c r="J71" s="134"/>
      <c r="K71" s="82">
        <f>SUM(K72:K74)</f>
        <v>0</v>
      </c>
      <c r="L71" s="176"/>
      <c r="M71" s="82">
        <f>SUM(M72:M74)</f>
        <v>42133</v>
      </c>
      <c r="N71" s="85"/>
      <c r="O71" s="82">
        <f>SUM(O72:O74)</f>
        <v>79500</v>
      </c>
      <c r="P71" s="86"/>
    </row>
    <row r="72" spans="2:16" ht="16.2" x14ac:dyDescent="0.3">
      <c r="B72" s="146"/>
      <c r="C72" s="8"/>
      <c r="D72" s="8"/>
      <c r="E72" s="8"/>
      <c r="F72" s="8"/>
      <c r="G72" s="8"/>
      <c r="H72" s="194"/>
      <c r="I72" s="103">
        <f>SUM(K72+M72+O72)</f>
        <v>0</v>
      </c>
      <c r="J72" s="99" t="str">
        <f>"(15)"</f>
        <v>(15)</v>
      </c>
      <c r="K72" s="87">
        <f>'kuni 2025 detsember tegevuskava'!W39</f>
        <v>0</v>
      </c>
      <c r="L72" s="99" t="str">
        <f>"(15)"</f>
        <v>(15)</v>
      </c>
      <c r="M72" s="87">
        <f>'kuni 2025 detsember tegevuskava'!Z39</f>
        <v>0</v>
      </c>
      <c r="N72" s="99" t="str">
        <f>"(15)"</f>
        <v>(15)</v>
      </c>
      <c r="O72" s="87">
        <f>'kuni 2025 detsember tegevuskava'!AC39</f>
        <v>0</v>
      </c>
      <c r="P72" s="88" t="str">
        <f>"(15)"</f>
        <v>(15)</v>
      </c>
    </row>
    <row r="73" spans="2:16" ht="16.2" x14ac:dyDescent="0.3">
      <c r="B73" s="146"/>
      <c r="C73" s="8"/>
      <c r="D73" s="8"/>
      <c r="E73" s="8"/>
      <c r="F73" s="8"/>
      <c r="G73" s="8"/>
      <c r="H73" s="194"/>
      <c r="I73" s="103">
        <f>SUM(K73+M73+O73)</f>
        <v>96633</v>
      </c>
      <c r="J73" s="99" t="str">
        <f>"(50)"</f>
        <v>(50)</v>
      </c>
      <c r="K73" s="87">
        <f>'kuni 2025 detsember tegevuskava'!X39</f>
        <v>0</v>
      </c>
      <c r="L73" s="99" t="str">
        <f>"(50)"</f>
        <v>(50)</v>
      </c>
      <c r="M73" s="87">
        <f>'kuni 2025 detsember tegevuskava'!AA39</f>
        <v>42133</v>
      </c>
      <c r="N73" s="99" t="str">
        <f>"(50)"</f>
        <v>(50)</v>
      </c>
      <c r="O73" s="87">
        <f>'kuni 2025 detsember tegevuskava'!AD39</f>
        <v>54500</v>
      </c>
      <c r="P73" s="88" t="str">
        <f>"(50)"</f>
        <v>(50)</v>
      </c>
    </row>
    <row r="74" spans="2:16" ht="16.2" x14ac:dyDescent="0.3">
      <c r="B74" s="146"/>
      <c r="C74" s="8"/>
      <c r="D74" s="8"/>
      <c r="E74" s="8"/>
      <c r="F74" s="8"/>
      <c r="G74" s="8"/>
      <c r="H74" s="194"/>
      <c r="I74" s="103">
        <f>SUM(K74+M74+O74)</f>
        <v>25000</v>
      </c>
      <c r="J74" s="89" t="str">
        <f>"(55)"</f>
        <v>(55)</v>
      </c>
      <c r="K74" s="90">
        <f>'kuni 2025 detsember tegevuskava'!Y39</f>
        <v>0</v>
      </c>
      <c r="L74" s="89" t="str">
        <f>"(55)"</f>
        <v>(55)</v>
      </c>
      <c r="M74" s="90">
        <f>'kuni 2025 detsember tegevuskava'!AB39</f>
        <v>0</v>
      </c>
      <c r="N74" s="89" t="str">
        <f>"(55)"</f>
        <v>(55)</v>
      </c>
      <c r="O74" s="90">
        <f>'kuni 2025 detsember tegevuskava'!AE39</f>
        <v>25000</v>
      </c>
      <c r="P74" s="91" t="str">
        <f>"(55)"</f>
        <v>(55)</v>
      </c>
    </row>
    <row r="75" spans="2:16" ht="16.2" x14ac:dyDescent="0.3">
      <c r="B75" s="146"/>
      <c r="C75" s="8"/>
      <c r="D75" s="8"/>
      <c r="E75" s="8"/>
      <c r="F75" s="8"/>
      <c r="G75" s="8"/>
      <c r="H75" s="194"/>
      <c r="I75" s="181" t="s">
        <v>242</v>
      </c>
      <c r="J75" s="8"/>
      <c r="K75" s="8"/>
      <c r="L75" s="8"/>
      <c r="M75" s="8"/>
      <c r="N75" s="8"/>
      <c r="O75" s="8"/>
      <c r="P75" s="160"/>
    </row>
    <row r="76" spans="2:16" ht="16.2" x14ac:dyDescent="0.3">
      <c r="B76" s="146"/>
      <c r="C76" s="8"/>
      <c r="D76" s="8"/>
      <c r="E76" s="8"/>
      <c r="F76" s="8"/>
      <c r="G76" s="8"/>
      <c r="H76" s="194"/>
      <c r="I76" s="174">
        <f>SUM(I77:I79)</f>
        <v>127133</v>
      </c>
      <c r="J76" s="175"/>
      <c r="K76" s="92">
        <f>SUM(K77:K79)</f>
        <v>0</v>
      </c>
      <c r="L76" s="177"/>
      <c r="M76" s="92">
        <f>SUM(M77:M79)</f>
        <v>42133</v>
      </c>
      <c r="N76" s="108"/>
      <c r="O76" s="174">
        <f>SUM(O77:O79)</f>
        <v>85000</v>
      </c>
      <c r="P76" s="135"/>
    </row>
    <row r="77" spans="2:16" ht="16.2" x14ac:dyDescent="0.3">
      <c r="B77" s="146"/>
      <c r="C77" s="8"/>
      <c r="D77" s="8"/>
      <c r="E77" s="8"/>
      <c r="F77" s="8"/>
      <c r="G77" s="8"/>
      <c r="H77" s="194"/>
      <c r="I77" s="103">
        <f>SUM(K77+M77+O77)</f>
        <v>0</v>
      </c>
      <c r="J77" s="99" t="str">
        <f>"(15)"</f>
        <v>(15)</v>
      </c>
      <c r="K77" s="87">
        <f>SUM(K72*1.2)</f>
        <v>0</v>
      </c>
      <c r="L77" s="99" t="str">
        <f>"(15)"</f>
        <v>(15)</v>
      </c>
      <c r="M77" s="87">
        <f>SUM(M72*1.22)</f>
        <v>0</v>
      </c>
      <c r="N77" s="99" t="str">
        <f>"(15)"</f>
        <v>(15)</v>
      </c>
      <c r="O77" s="87">
        <f>SUM(O72*1.22)</f>
        <v>0</v>
      </c>
      <c r="P77" s="88" t="str">
        <f>"(15)"</f>
        <v>(15)</v>
      </c>
    </row>
    <row r="78" spans="2:16" ht="16.2" x14ac:dyDescent="0.3">
      <c r="B78" s="146"/>
      <c r="C78" s="8"/>
      <c r="D78" s="8"/>
      <c r="E78" s="8"/>
      <c r="F78" s="8"/>
      <c r="G78" s="8"/>
      <c r="H78" s="194"/>
      <c r="I78" s="103">
        <f>SUM(K78+M78+O78)</f>
        <v>96633</v>
      </c>
      <c r="J78" s="99" t="str">
        <f>"(50)"</f>
        <v>(50)</v>
      </c>
      <c r="K78" s="87">
        <f>K73</f>
        <v>0</v>
      </c>
      <c r="L78" s="99" t="str">
        <f>"(50)"</f>
        <v>(50)</v>
      </c>
      <c r="M78" s="87">
        <f>M73</f>
        <v>42133</v>
      </c>
      <c r="N78" s="99" t="str">
        <f>"(50)"</f>
        <v>(50)</v>
      </c>
      <c r="O78" s="87">
        <f>O73</f>
        <v>54500</v>
      </c>
      <c r="P78" s="88" t="str">
        <f>"(50)"</f>
        <v>(50)</v>
      </c>
    </row>
    <row r="79" spans="2:16" ht="16.8" thickBot="1" x14ac:dyDescent="0.35">
      <c r="B79" s="161"/>
      <c r="C79" s="162"/>
      <c r="D79" s="162"/>
      <c r="E79" s="162"/>
      <c r="F79" s="162"/>
      <c r="G79" s="162"/>
      <c r="H79" s="195"/>
      <c r="I79" s="103">
        <f>SUM(K79+M79+O79)</f>
        <v>30500</v>
      </c>
      <c r="J79" s="95" t="str">
        <f>"(55)"</f>
        <v>(55)</v>
      </c>
      <c r="K79" s="87">
        <f>SUM(K74*1.2)</f>
        <v>0</v>
      </c>
      <c r="L79" s="95" t="str">
        <f>"(55)"</f>
        <v>(55)</v>
      </c>
      <c r="M79" s="87">
        <f>SUM(M74*1.22)</f>
        <v>0</v>
      </c>
      <c r="N79" s="95" t="str">
        <f>"(55)"</f>
        <v>(55)</v>
      </c>
      <c r="O79" s="96">
        <f>SUM(O74*1.22)</f>
        <v>30500</v>
      </c>
      <c r="P79" s="97" t="str">
        <f>"(55)"</f>
        <v>(55)</v>
      </c>
    </row>
    <row r="80" spans="2:16" ht="16.2" x14ac:dyDescent="0.3">
      <c r="B80" s="189" t="str">
        <f>'kuni 2025 detsember tegevuskava'!A40&amp;"/"&amp;'kuni 2025 detsember tegevuskava'!C40</f>
        <v>ELVL/</v>
      </c>
      <c r="C80" s="157" t="str">
        <f>'kuni 2025 detsember tegevuskava'!I40</f>
        <v xml:space="preserve">KOVide koostöö IT valdkonnas on mõnevõrra paranenud ELVL koordineerimisel. Digipöörde käigus saavad osad suunad kaetud, kuid vajalik on hoida ka laiemat vaadet KOV IT juhtimisele ja rollidele. </v>
      </c>
      <c r="D80" s="157" t="str">
        <f>'kuni 2025 detsember tegevuskava'!J40</f>
        <v>KOV digivaldkonna kogukonna tugevdamine</v>
      </c>
      <c r="E80" s="157" t="str">
        <f>'kuni 2025 detsember tegevuskava'!K40</f>
        <v>KOV IT võrgustiku regulaarsed virtuaalsed  lühiseminarid. Sügisel kahepäevase seminari korraldamine. KOV IT juhtimise parimate praktikate jagamise töötoad-kogemuslood (nt IT teenuste korraldus KOVis, võimalused tugiteenuste konsolideerimiseks KOVis, teenustega seotud tarkvarade võrdlus, IT juhtimise mudelid jms). Lisaks eraldi töötoad digipöörde suundade osas (andmed, küber, teenused)                                                           Tulemus: KOVid on teadlikumad üksteise parimatest praktikatest, suurenenud on omavaheline koostöö. Suurenenud teadlikkus riigipoolsetest kesksetest lahendustest jne.</v>
      </c>
      <c r="F80" s="157" t="str">
        <f>'kuni 2025 detsember tegevuskava'!O40&amp;"/"</f>
        <v>SF 21-27 (taotletav raha)/</v>
      </c>
      <c r="G80" s="157" cm="1">
        <f t="array" ref="G80">_xlfn.IFS('kuni 2025 detsember tegevuskava'!G40='kuni 2025 detsember tegevuskava'!$G$97,1,'kuni 2025 detsember tegevuskava'!G40='kuni 2025 detsember tegevuskava'!$G$98,2,'kuni 2025 detsember tegevuskava'!G40='kuni 2025 detsember tegevuskava'!$G$99,3,'kuni 2025 detsember tegevuskava'!G40='kuni 2025 detsember tegevuskava'!$G$100,4)</f>
        <v>3</v>
      </c>
      <c r="H80" s="196" cm="1">
        <f t="array" ref="H80">_xlfn.IFS(OR('kuni 2025 detsember tegevuskava'!O40='kuni 2025 detsember tegevuskava'!$O$97,'kuni 2025 detsember tegevuskava'!O40='kuni 2025 detsember tegevuskava'!$O$99,'kuni 2025 detsember tegevuskava'!O40='kuni 2025 detsember tegevuskava'!$O$100,'kuni 2025 detsember tegevuskava'!O40='kuni 2025 detsember tegevuskava'!$O$101),1,'kuni 2025 detsember tegevuskava'!O40='kuni 2025 detsember tegevuskava'!$O$102,2,'kuni 2025 detsember tegevuskava'!O40='kuni 2025 detsember tegevuskava'!$O$103,2,'kuni 2025 detsember tegevuskava'!O40='kuni 2025 detsember tegevuskava'!$O$98,3)</f>
        <v>2</v>
      </c>
      <c r="I80" s="133">
        <f>SUM(I81:I83)</f>
        <v>24000</v>
      </c>
      <c r="J80" s="83"/>
      <c r="K80" s="133">
        <f>SUM(K81:K83)</f>
        <v>0</v>
      </c>
      <c r="L80" s="84"/>
      <c r="M80" s="133">
        <f>SUM(M81:M83)</f>
        <v>12000</v>
      </c>
      <c r="N80" s="85"/>
      <c r="O80" s="82">
        <f>SUM(O81:O83)</f>
        <v>12000</v>
      </c>
      <c r="P80" s="86"/>
    </row>
    <row r="81" spans="2:16" ht="16.2" x14ac:dyDescent="0.3">
      <c r="B81" s="146"/>
      <c r="C81" s="8"/>
      <c r="D81" s="8"/>
      <c r="E81" s="8"/>
      <c r="F81" s="8"/>
      <c r="G81" s="8"/>
      <c r="H81" s="194"/>
      <c r="I81" s="103">
        <f>SUM(K81+M81+O81)</f>
        <v>0</v>
      </c>
      <c r="J81" s="99" t="str">
        <f>"(15)"</f>
        <v>(15)</v>
      </c>
      <c r="K81" s="87">
        <f>'kuni 2025 detsember tegevuskava'!W40</f>
        <v>0</v>
      </c>
      <c r="L81" s="99" t="str">
        <f>"(15)"</f>
        <v>(15)</v>
      </c>
      <c r="M81" s="87">
        <f>'kuni 2025 detsember tegevuskava'!Z40</f>
        <v>0</v>
      </c>
      <c r="N81" s="99" t="str">
        <f>"(15)"</f>
        <v>(15)</v>
      </c>
      <c r="O81" s="87">
        <f>'kuni 2025 detsember tegevuskava'!AC40</f>
        <v>0</v>
      </c>
      <c r="P81" s="88" t="str">
        <f>"(15)"</f>
        <v>(15)</v>
      </c>
    </row>
    <row r="82" spans="2:16" ht="16.2" x14ac:dyDescent="0.3">
      <c r="B82" s="146"/>
      <c r="C82" s="8"/>
      <c r="D82" s="8"/>
      <c r="E82" s="8"/>
      <c r="F82" s="8"/>
      <c r="G82" s="8"/>
      <c r="H82" s="194"/>
      <c r="I82" s="103">
        <f>SUM(K82+M82+O82)</f>
        <v>0</v>
      </c>
      <c r="J82" s="99" t="str">
        <f>"(50)"</f>
        <v>(50)</v>
      </c>
      <c r="K82" s="87">
        <f>'kuni 2025 detsember tegevuskava'!X40</f>
        <v>0</v>
      </c>
      <c r="L82" s="99" t="str">
        <f>"(50)"</f>
        <v>(50)</v>
      </c>
      <c r="M82" s="87">
        <f>'kuni 2025 detsember tegevuskava'!AA40</f>
        <v>0</v>
      </c>
      <c r="N82" s="99" t="str">
        <f>"(50)"</f>
        <v>(50)</v>
      </c>
      <c r="O82" s="87">
        <f>'kuni 2025 detsember tegevuskava'!AD40</f>
        <v>0</v>
      </c>
      <c r="P82" s="88" t="str">
        <f>"(50)"</f>
        <v>(50)</v>
      </c>
    </row>
    <row r="83" spans="2:16" ht="16.2" x14ac:dyDescent="0.3">
      <c r="B83" s="146"/>
      <c r="C83" s="8"/>
      <c r="D83" s="8"/>
      <c r="E83" s="8"/>
      <c r="F83" s="8"/>
      <c r="G83" s="8"/>
      <c r="H83" s="194"/>
      <c r="I83" s="103">
        <f>SUM(K83+M83+O83)</f>
        <v>24000</v>
      </c>
      <c r="J83" s="89" t="str">
        <f>"(55)"</f>
        <v>(55)</v>
      </c>
      <c r="K83" s="90">
        <f>'kuni 2025 detsember tegevuskava'!Y40</f>
        <v>0</v>
      </c>
      <c r="L83" s="89" t="str">
        <f>"(55)"</f>
        <v>(55)</v>
      </c>
      <c r="M83" s="90">
        <f>'kuni 2025 detsember tegevuskava'!AB40</f>
        <v>12000</v>
      </c>
      <c r="N83" s="89" t="str">
        <f>"(55)"</f>
        <v>(55)</v>
      </c>
      <c r="O83" s="90">
        <f>'kuni 2025 detsember tegevuskava'!AE40</f>
        <v>12000</v>
      </c>
      <c r="P83" s="91" t="str">
        <f>"(55)"</f>
        <v>(55)</v>
      </c>
    </row>
    <row r="84" spans="2:16" ht="16.2" x14ac:dyDescent="0.3">
      <c r="B84" s="146"/>
      <c r="C84" s="8"/>
      <c r="D84" s="8"/>
      <c r="E84" s="8"/>
      <c r="F84" s="8"/>
      <c r="G84" s="8"/>
      <c r="H84" s="194"/>
      <c r="I84" s="182" t="s">
        <v>242</v>
      </c>
      <c r="J84" s="8"/>
      <c r="K84" s="8"/>
      <c r="L84" s="8"/>
      <c r="M84" s="8"/>
      <c r="N84" s="8"/>
      <c r="O84" s="8"/>
      <c r="P84" s="160"/>
    </row>
    <row r="85" spans="2:16" ht="16.2" x14ac:dyDescent="0.3">
      <c r="B85" s="146"/>
      <c r="C85" s="8"/>
      <c r="D85" s="8"/>
      <c r="E85" s="8"/>
      <c r="F85" s="8"/>
      <c r="G85" s="8"/>
      <c r="H85" s="194"/>
      <c r="I85" s="180">
        <f>SUM(I86:I88)</f>
        <v>29280</v>
      </c>
      <c r="J85" s="175"/>
      <c r="K85" s="92">
        <f>SUM(K86:K88)</f>
        <v>0</v>
      </c>
      <c r="L85" s="93"/>
      <c r="M85" s="174">
        <f>SUM(M86:M88)</f>
        <v>14640</v>
      </c>
      <c r="N85" s="108"/>
      <c r="O85" s="174">
        <f>SUM(O86:O88)</f>
        <v>14640</v>
      </c>
      <c r="P85" s="135"/>
    </row>
    <row r="86" spans="2:16" ht="16.2" x14ac:dyDescent="0.3">
      <c r="B86" s="146"/>
      <c r="C86" s="8"/>
      <c r="D86" s="8"/>
      <c r="E86" s="8"/>
      <c r="F86" s="8"/>
      <c r="G86" s="8"/>
      <c r="H86" s="194"/>
      <c r="I86" s="103">
        <f>SUM(K86+M86+O86)</f>
        <v>0</v>
      </c>
      <c r="J86" s="99" t="str">
        <f>"(15)"</f>
        <v>(15)</v>
      </c>
      <c r="K86" s="87">
        <f>SUM(K81*1.2)</f>
        <v>0</v>
      </c>
      <c r="L86" s="99" t="str">
        <f>"(15)"</f>
        <v>(15)</v>
      </c>
      <c r="M86" s="87">
        <f>SUM(M81*1.22)</f>
        <v>0</v>
      </c>
      <c r="N86" s="99" t="str">
        <f>"(15)"</f>
        <v>(15)</v>
      </c>
      <c r="O86" s="87">
        <f>SUM(O81*1.22)</f>
        <v>0</v>
      </c>
      <c r="P86" s="88" t="str">
        <f>"(15)"</f>
        <v>(15)</v>
      </c>
    </row>
    <row r="87" spans="2:16" ht="16.2" x14ac:dyDescent="0.3">
      <c r="B87" s="146"/>
      <c r="C87" s="8"/>
      <c r="D87" s="8"/>
      <c r="E87" s="8"/>
      <c r="F87" s="8"/>
      <c r="G87" s="8"/>
      <c r="H87" s="194"/>
      <c r="I87" s="103">
        <f>SUM(K87+M87+O87)</f>
        <v>0</v>
      </c>
      <c r="J87" s="99" t="str">
        <f>"(50)"</f>
        <v>(50)</v>
      </c>
      <c r="K87" s="87">
        <f>K82</f>
        <v>0</v>
      </c>
      <c r="L87" s="99" t="str">
        <f>"(50)"</f>
        <v>(50)</v>
      </c>
      <c r="M87" s="87">
        <f>M82</f>
        <v>0</v>
      </c>
      <c r="N87" s="99" t="str">
        <f>"(50)"</f>
        <v>(50)</v>
      </c>
      <c r="O87" s="87">
        <f>O82</f>
        <v>0</v>
      </c>
      <c r="P87" s="88" t="str">
        <f>"(50)"</f>
        <v>(50)</v>
      </c>
    </row>
    <row r="88" spans="2:16" ht="16.8" thickBot="1" x14ac:dyDescent="0.35">
      <c r="B88" s="161"/>
      <c r="C88" s="162"/>
      <c r="D88" s="162"/>
      <c r="E88" s="162"/>
      <c r="F88" s="162"/>
      <c r="G88" s="162"/>
      <c r="H88" s="195"/>
      <c r="I88" s="103">
        <f>SUM(K88+M88+O88)</f>
        <v>29280</v>
      </c>
      <c r="J88" s="95" t="str">
        <f>"(55)"</f>
        <v>(55)</v>
      </c>
      <c r="K88" s="87">
        <f>SUM(K83*1.2)</f>
        <v>0</v>
      </c>
      <c r="L88" s="95" t="str">
        <f>"(55)"</f>
        <v>(55)</v>
      </c>
      <c r="M88" s="87">
        <f>SUM(M83*1.22)</f>
        <v>14640</v>
      </c>
      <c r="N88" s="95" t="str">
        <f>"(55)"</f>
        <v>(55)</v>
      </c>
      <c r="O88" s="96">
        <f>SUM(O83*1.22)</f>
        <v>14640</v>
      </c>
      <c r="P88" s="97" t="str">
        <f>"(55)"</f>
        <v>(55)</v>
      </c>
    </row>
    <row r="89" spans="2:16" ht="16.2" x14ac:dyDescent="0.3">
      <c r="B89" s="189" t="str">
        <f>'kuni 2025 detsember tegevuskava'!A41&amp;"/"&amp;'kuni 2025 detsember tegevuskava'!C41</f>
        <v>ELVL/</v>
      </c>
      <c r="C89" s="157" t="str">
        <f>'kuni 2025 detsember tegevuskava'!I41</f>
        <v>ELVL IKT KK on tegutsenud  ca 5 aastat, kuid üksuse võimekus on endiselt piiratud. Seni on rohkem keskendutud KOVide kesksete platvormide jätkusuutlikkuse tagamisele ja üldisele koordineerimisele ning KOV teenuste vaade on jäänud tahaplaanile.</v>
      </c>
      <c r="D89" s="157" t="str">
        <f>'kuni 2025 detsember tegevuskava'!J41</f>
        <v>ELVL IKT Kompetentsikeskuse baasrahastus</v>
      </c>
      <c r="E89" s="157" t="str">
        <f>'kuni 2025 detsember tegevuskava'!K41</f>
        <v>Pidevad tegevused: KOV IT juhtide võrgustiku koordineerimine ja infovahetus, KOVide nõustamine; KOV kesksete lahenduste tootejuhtimine (Anna Teada, Omavalitsuste portaal, VOLIS); Valdkonna õigusaktide kooskõlastamine; digivaldkonna arengudokumentide-tegevuskavade koostamises osalemine ja KOV huvide esindamine.</v>
      </c>
      <c r="F89" s="157" t="str">
        <f>'kuni 2025 detsember tegevuskava'!O41&amp;"/"</f>
        <v>Baaseelarve/</v>
      </c>
      <c r="G89" s="157" cm="1">
        <f t="array" ref="G89">_xlfn.IFS('kuni 2025 detsember tegevuskava'!G41='kuni 2025 detsember tegevuskava'!$G$97,1,'kuni 2025 detsember tegevuskava'!G41='kuni 2025 detsember tegevuskava'!$G$98,2,'kuni 2025 detsember tegevuskava'!G41='kuni 2025 detsember tegevuskava'!$G$99,3,'kuni 2025 detsember tegevuskava'!G41='kuni 2025 detsember tegevuskava'!$G$100,4)</f>
        <v>4</v>
      </c>
      <c r="H89" s="196" cm="1">
        <f t="array" ref="H89">_xlfn.IFS(OR('kuni 2025 detsember tegevuskava'!O41='kuni 2025 detsember tegevuskava'!$O$97,'kuni 2025 detsember tegevuskava'!O41='kuni 2025 detsember tegevuskava'!$O$99,'kuni 2025 detsember tegevuskava'!O41='kuni 2025 detsember tegevuskava'!$O$100,'kuni 2025 detsember tegevuskava'!O41='kuni 2025 detsember tegevuskava'!$O$101),1,'kuni 2025 detsember tegevuskava'!O41='kuni 2025 detsember tegevuskava'!$O$102,2,'kuni 2025 detsember tegevuskava'!O41='kuni 2025 detsember tegevuskava'!$O$103,2,'kuni 2025 detsember tegevuskava'!O41='kuni 2025 detsember tegevuskava'!$O$98,3)</f>
        <v>1</v>
      </c>
      <c r="I89" s="133">
        <f>SUM(I90:I92)</f>
        <v>274000</v>
      </c>
      <c r="J89" s="83"/>
      <c r="K89" s="133">
        <f>SUM(K90:K92)</f>
        <v>150000</v>
      </c>
      <c r="L89" s="84"/>
      <c r="M89" s="133">
        <f>SUM(M90:M92)</f>
        <v>62000</v>
      </c>
      <c r="N89" s="85"/>
      <c r="O89" s="82">
        <f>SUM(O90:O92)</f>
        <v>62000</v>
      </c>
      <c r="P89" s="86"/>
    </row>
    <row r="90" spans="2:16" ht="16.2" x14ac:dyDescent="0.3">
      <c r="B90" s="146"/>
      <c r="C90" s="8"/>
      <c r="D90" s="8"/>
      <c r="E90" s="8"/>
      <c r="F90" s="8"/>
      <c r="G90" s="8"/>
      <c r="H90" s="194"/>
      <c r="I90" s="103">
        <f>SUM(K90+M90+O90)</f>
        <v>0</v>
      </c>
      <c r="J90" s="99" t="str">
        <f>"(15)"</f>
        <v>(15)</v>
      </c>
      <c r="K90" s="87">
        <f>'kuni 2025 detsember tegevuskava'!W41</f>
        <v>0</v>
      </c>
      <c r="L90" s="99" t="str">
        <f>"(15)"</f>
        <v>(15)</v>
      </c>
      <c r="M90" s="87">
        <f>'kuni 2025 detsember tegevuskava'!Z41</f>
        <v>0</v>
      </c>
      <c r="N90" s="99" t="str">
        <f>"(15)"</f>
        <v>(15)</v>
      </c>
      <c r="O90" s="87">
        <f>'kuni 2025 detsember tegevuskava'!AC41</f>
        <v>0</v>
      </c>
      <c r="P90" s="88" t="str">
        <f>"(15)"</f>
        <v>(15)</v>
      </c>
    </row>
    <row r="91" spans="2:16" ht="16.2" x14ac:dyDescent="0.3">
      <c r="B91" s="146"/>
      <c r="C91" s="8"/>
      <c r="D91" s="8"/>
      <c r="E91" s="8"/>
      <c r="F91" s="8"/>
      <c r="G91" s="8"/>
      <c r="H91" s="194"/>
      <c r="I91" s="103">
        <f>SUM(K91+M91+O91)</f>
        <v>244000</v>
      </c>
      <c r="J91" s="99" t="str">
        <f>"(50)"</f>
        <v>(50)</v>
      </c>
      <c r="K91" s="87">
        <f>'kuni 2025 detsember tegevuskava'!X41</f>
        <v>140000</v>
      </c>
      <c r="L91" s="99" t="str">
        <f>"(50)"</f>
        <v>(50)</v>
      </c>
      <c r="M91" s="87">
        <f>'kuni 2025 detsember tegevuskava'!AA41</f>
        <v>52000</v>
      </c>
      <c r="N91" s="99" t="str">
        <f>"(50)"</f>
        <v>(50)</v>
      </c>
      <c r="O91" s="87">
        <f>'kuni 2025 detsember tegevuskava'!AD41</f>
        <v>52000</v>
      </c>
      <c r="P91" s="88" t="str">
        <f>"(50)"</f>
        <v>(50)</v>
      </c>
    </row>
    <row r="92" spans="2:16" ht="16.2" x14ac:dyDescent="0.3">
      <c r="B92" s="146"/>
      <c r="C92" s="8"/>
      <c r="D92" s="8"/>
      <c r="E92" s="8"/>
      <c r="F92" s="8"/>
      <c r="G92" s="8"/>
      <c r="H92" s="194"/>
      <c r="I92" s="105">
        <f>SUM(K92+M92+O92)</f>
        <v>30000</v>
      </c>
      <c r="J92" s="89" t="str">
        <f>"(55)"</f>
        <v>(55)</v>
      </c>
      <c r="K92" s="90">
        <f>'kuni 2025 detsember tegevuskava'!Y41</f>
        <v>10000</v>
      </c>
      <c r="L92" s="89" t="str">
        <f>"(55)"</f>
        <v>(55)</v>
      </c>
      <c r="M92" s="90">
        <f>'kuni 2025 detsember tegevuskava'!AB41</f>
        <v>10000</v>
      </c>
      <c r="N92" s="89" t="str">
        <f>"(55)"</f>
        <v>(55)</v>
      </c>
      <c r="O92" s="90">
        <f>'kuni 2025 detsember tegevuskava'!AE41</f>
        <v>10000</v>
      </c>
      <c r="P92" s="91" t="str">
        <f>"(55)"</f>
        <v>(55)</v>
      </c>
    </row>
    <row r="93" spans="2:16" ht="16.2" x14ac:dyDescent="0.3">
      <c r="B93" s="146"/>
      <c r="C93" s="8"/>
      <c r="D93" s="8"/>
      <c r="E93" s="8"/>
      <c r="F93" s="8"/>
      <c r="G93" s="8"/>
      <c r="H93" s="194"/>
      <c r="I93" s="153" t="s">
        <v>242</v>
      </c>
      <c r="J93" s="8"/>
      <c r="K93" s="8"/>
      <c r="L93" s="8"/>
      <c r="M93" s="8"/>
      <c r="N93" s="8"/>
      <c r="O93" s="8"/>
      <c r="P93" s="160"/>
    </row>
    <row r="94" spans="2:16" ht="16.2" x14ac:dyDescent="0.3">
      <c r="B94" s="146"/>
      <c r="C94" s="8"/>
      <c r="D94" s="8"/>
      <c r="E94" s="8"/>
      <c r="F94" s="8"/>
      <c r="G94" s="8"/>
      <c r="H94" s="194"/>
      <c r="I94" s="180">
        <f>SUM(I95:I97)</f>
        <v>280400</v>
      </c>
      <c r="J94" s="109"/>
      <c r="K94" s="101">
        <f>SUM(K95:K97)</f>
        <v>152000</v>
      </c>
      <c r="L94" s="110"/>
      <c r="M94" s="92">
        <f>SUM(M95:M97)</f>
        <v>64200</v>
      </c>
      <c r="N94" s="108"/>
      <c r="O94" s="174">
        <f>SUM(O95:O97)</f>
        <v>64200</v>
      </c>
      <c r="P94" s="135"/>
    </row>
    <row r="95" spans="2:16" ht="16.2" x14ac:dyDescent="0.3">
      <c r="B95" s="146"/>
      <c r="C95" s="8"/>
      <c r="D95" s="8"/>
      <c r="E95" s="8"/>
      <c r="F95" s="8"/>
      <c r="G95" s="8"/>
      <c r="H95" s="194"/>
      <c r="I95" s="103">
        <f>SUM(K95+M95+O95)</f>
        <v>0</v>
      </c>
      <c r="J95" s="99" t="str">
        <f>"(15)"</f>
        <v>(15)</v>
      </c>
      <c r="K95" s="103">
        <f>SUM(K90*1.2)</f>
        <v>0</v>
      </c>
      <c r="L95" s="104" t="str">
        <f>"(15)"</f>
        <v>(15)</v>
      </c>
      <c r="M95" s="98">
        <f>SUM(M90*1.22)</f>
        <v>0</v>
      </c>
      <c r="N95" s="99" t="str">
        <f>"(15)"</f>
        <v>(15)</v>
      </c>
      <c r="O95" s="87">
        <f>SUM(O90*1.22)</f>
        <v>0</v>
      </c>
      <c r="P95" s="88" t="str">
        <f>"(15)"</f>
        <v>(15)</v>
      </c>
    </row>
    <row r="96" spans="2:16" ht="16.2" x14ac:dyDescent="0.3">
      <c r="B96" s="146"/>
      <c r="C96" s="8"/>
      <c r="D96" s="8"/>
      <c r="E96" s="8"/>
      <c r="F96" s="8"/>
      <c r="G96" s="8"/>
      <c r="H96" s="194"/>
      <c r="I96" s="103">
        <f>SUM(K96+M96+O96)</f>
        <v>244000</v>
      </c>
      <c r="J96" s="99" t="str">
        <f>"(50)"</f>
        <v>(50)</v>
      </c>
      <c r="K96" s="103">
        <f>K91</f>
        <v>140000</v>
      </c>
      <c r="L96" s="104" t="str">
        <f>"(50)"</f>
        <v>(50)</v>
      </c>
      <c r="M96" s="98">
        <f>M91</f>
        <v>52000</v>
      </c>
      <c r="N96" s="99" t="str">
        <f>"(50)"</f>
        <v>(50)</v>
      </c>
      <c r="O96" s="87">
        <f>O91</f>
        <v>52000</v>
      </c>
      <c r="P96" s="88" t="str">
        <f>"(50)"</f>
        <v>(50)</v>
      </c>
    </row>
    <row r="97" spans="2:16" ht="16.8" thickBot="1" x14ac:dyDescent="0.35">
      <c r="B97" s="161"/>
      <c r="C97" s="162"/>
      <c r="D97" s="162"/>
      <c r="E97" s="162"/>
      <c r="F97" s="162"/>
      <c r="G97" s="162"/>
      <c r="H97" s="195"/>
      <c r="I97" s="131">
        <f>SUM(K97+M97+O97)</f>
        <v>36400</v>
      </c>
      <c r="J97" s="95" t="str">
        <f>"(55)"</f>
        <v>(55)</v>
      </c>
      <c r="K97" s="131">
        <f>SUM(K92*1.2)</f>
        <v>12000</v>
      </c>
      <c r="L97" s="132" t="str">
        <f>"(55)"</f>
        <v>(55)</v>
      </c>
      <c r="M97" s="94">
        <f>SUM(M92*1.22)</f>
        <v>12200</v>
      </c>
      <c r="N97" s="95" t="str">
        <f>"(55)"</f>
        <v>(55)</v>
      </c>
      <c r="O97" s="96">
        <f>SUM(O92*1.22)</f>
        <v>12200</v>
      </c>
      <c r="P97" s="97" t="str">
        <f>"(55)"</f>
        <v>(55)</v>
      </c>
    </row>
    <row r="98" spans="2:16" ht="16.2" x14ac:dyDescent="0.3">
      <c r="B98" s="189" t="str">
        <f>'kuni 2025 detsember tegevuskava'!A42&amp;"/"&amp;'kuni 2025 detsember tegevuskava'!C42</f>
        <v>ELVL/</v>
      </c>
      <c r="C98" s="157" t="str">
        <f>'kuni 2025 detsember tegevuskava'!I42</f>
        <v>Kohalike omavalitsuste IKT taristu seis on aegunud. Serverite tarkvara ning riistvara on amortiseerunud. Võrgu ülesehitus on tehtud süsteemitult ning kohati on laiendamine  problemaatiline. Serverite hoiustamine ei vasta infoturbe nõuetele.</v>
      </c>
      <c r="D98" s="157" t="str">
        <f>'kuni 2025 detsember tegevuskava'!J42</f>
        <v>IKT taristu Riigipilve majutamine soodustingimustel KOVidele</v>
      </c>
      <c r="E98" s="157" t="str">
        <f>'kuni 2025 detsember tegevuskava'!K42</f>
        <v xml:space="preserve">Vahetame välja KOV on-premise legacy serverid tänapäevaste pilvelahenduste vastu
Riigipilve on kolinud osaliselt või täielikult  60% KOV-idest ning loobunud enda lokaalsetest serveritest. Tagatud tõhusam riistavara kasutus ning serverite tänapäevasem haldus.                                                       </v>
      </c>
      <c r="F98" s="157" t="str">
        <f>'kuni 2025 detsember tegevuskava'!O42&amp;"/"</f>
        <v>RES IKT (vaja juurde taotleda)/</v>
      </c>
      <c r="G98" s="157" cm="1">
        <f t="array" ref="G98">_xlfn.IFS('kuni 2025 detsember tegevuskava'!G42='kuni 2025 detsember tegevuskava'!$G$97,1,'kuni 2025 detsember tegevuskava'!G42='kuni 2025 detsember tegevuskava'!$G$98,2,'kuni 2025 detsember tegevuskava'!G42='kuni 2025 detsember tegevuskava'!$G$99,3,'kuni 2025 detsember tegevuskava'!G42='kuni 2025 detsember tegevuskava'!$G$100,4)</f>
        <v>2</v>
      </c>
      <c r="H98" s="196" cm="1">
        <f t="array" ref="H98">_xlfn.IFS(OR('kuni 2025 detsember tegevuskava'!O42='kuni 2025 detsember tegevuskava'!$O$97,'kuni 2025 detsember tegevuskava'!O42='kuni 2025 detsember tegevuskava'!$O$99,'kuni 2025 detsember tegevuskava'!O42='kuni 2025 detsember tegevuskava'!$O$100,'kuni 2025 detsember tegevuskava'!O42='kuni 2025 detsember tegevuskava'!$O$101),1,'kuni 2025 detsember tegevuskava'!O42='kuni 2025 detsember tegevuskava'!$O$102,2,'kuni 2025 detsember tegevuskava'!O42='kuni 2025 detsember tegevuskava'!$O$103,2,'kuni 2025 detsember tegevuskava'!O42='kuni 2025 detsember tegevuskava'!$O$98,3)</f>
        <v>1</v>
      </c>
      <c r="I98" s="133">
        <f>SUM(I99:I101)</f>
        <v>545500</v>
      </c>
      <c r="J98" s="134"/>
      <c r="K98" s="82">
        <f>SUM(K99:K101)</f>
        <v>0</v>
      </c>
      <c r="L98" s="84"/>
      <c r="M98" s="133">
        <f>SUM(M99:M101)</f>
        <v>0</v>
      </c>
      <c r="N98" s="134"/>
      <c r="O98" s="82">
        <f>SUM(O99:O101)</f>
        <v>545500</v>
      </c>
      <c r="P98" s="86"/>
    </row>
    <row r="99" spans="2:16" ht="16.2" x14ac:dyDescent="0.3">
      <c r="B99" s="146"/>
      <c r="C99" s="8"/>
      <c r="D99" s="8"/>
      <c r="E99" s="8"/>
      <c r="F99" s="8"/>
      <c r="G99" s="8"/>
      <c r="H99" s="194"/>
      <c r="I99" s="103">
        <f>SUM(K99+M99+O99)</f>
        <v>395500</v>
      </c>
      <c r="J99" s="104" t="str">
        <f>"(15)"</f>
        <v>(15)</v>
      </c>
      <c r="K99" s="98">
        <f>'kuni 2025 detsember tegevuskava'!W42</f>
        <v>0</v>
      </c>
      <c r="L99" s="99" t="str">
        <f>"(15)"</f>
        <v>(15)</v>
      </c>
      <c r="M99" s="103">
        <f>'kuni 2025 detsember tegevuskava'!Z42</f>
        <v>0</v>
      </c>
      <c r="N99" s="104" t="str">
        <f>"(15)"</f>
        <v>(15)</v>
      </c>
      <c r="O99" s="98">
        <f>'kuni 2025 detsember tegevuskava'!AC42</f>
        <v>395500</v>
      </c>
      <c r="P99" s="88" t="str">
        <f>"(15)"</f>
        <v>(15)</v>
      </c>
    </row>
    <row r="100" spans="2:16" ht="16.2" x14ac:dyDescent="0.3">
      <c r="B100" s="146"/>
      <c r="C100" s="8"/>
      <c r="D100" s="8"/>
      <c r="E100" s="8"/>
      <c r="F100" s="8"/>
      <c r="G100" s="8"/>
      <c r="H100" s="194"/>
      <c r="I100" s="103">
        <f>SUM(K100+M100+O100)</f>
        <v>50000</v>
      </c>
      <c r="J100" s="104" t="str">
        <f>"(50)"</f>
        <v>(50)</v>
      </c>
      <c r="K100" s="98">
        <f>'kuni 2025 detsember tegevuskava'!X42</f>
        <v>0</v>
      </c>
      <c r="L100" s="99" t="str">
        <f>"(50)"</f>
        <v>(50)</v>
      </c>
      <c r="M100" s="103">
        <f>'kuni 2025 detsember tegevuskava'!AA42</f>
        <v>0</v>
      </c>
      <c r="N100" s="104" t="str">
        <f>"(50)"</f>
        <v>(50)</v>
      </c>
      <c r="O100" s="98">
        <f>'kuni 2025 detsember tegevuskava'!AD42</f>
        <v>50000</v>
      </c>
      <c r="P100" s="88" t="str">
        <f>"(50)"</f>
        <v>(50)</v>
      </c>
    </row>
    <row r="101" spans="2:16" ht="16.2" x14ac:dyDescent="0.3">
      <c r="B101" s="146"/>
      <c r="C101" s="8"/>
      <c r="D101" s="8"/>
      <c r="E101" s="8"/>
      <c r="F101" s="8"/>
      <c r="G101" s="8"/>
      <c r="H101" s="194"/>
      <c r="I101" s="105">
        <f>SUM(K101+M101+O101)</f>
        <v>100000</v>
      </c>
      <c r="J101" s="106" t="str">
        <f>"(55)"</f>
        <v>(55)</v>
      </c>
      <c r="K101" s="100">
        <f>'kuni 2025 detsember tegevuskava'!Y42</f>
        <v>0</v>
      </c>
      <c r="L101" s="89" t="str">
        <f>"(55)"</f>
        <v>(55)</v>
      </c>
      <c r="M101" s="105">
        <f>'kuni 2025 detsember tegevuskava'!AB42</f>
        <v>0</v>
      </c>
      <c r="N101" s="106" t="str">
        <f>"(55)"</f>
        <v>(55)</v>
      </c>
      <c r="O101" s="100">
        <f>'kuni 2025 detsember tegevuskava'!AE42</f>
        <v>100000</v>
      </c>
      <c r="P101" s="91" t="str">
        <f>"(55)"</f>
        <v>(55)</v>
      </c>
    </row>
    <row r="102" spans="2:16" ht="16.2" x14ac:dyDescent="0.3">
      <c r="B102" s="146"/>
      <c r="C102" s="8"/>
      <c r="D102" s="8"/>
      <c r="E102" s="8"/>
      <c r="F102" s="8"/>
      <c r="G102" s="8"/>
      <c r="H102" s="194"/>
      <c r="I102" s="137" t="s">
        <v>242</v>
      </c>
      <c r="J102" s="8"/>
      <c r="K102" s="8"/>
      <c r="L102" s="8"/>
      <c r="M102" s="8"/>
      <c r="N102" s="8"/>
      <c r="O102" s="8"/>
      <c r="P102" s="160"/>
    </row>
    <row r="103" spans="2:16" ht="16.2" x14ac:dyDescent="0.3">
      <c r="B103" s="146"/>
      <c r="C103" s="8"/>
      <c r="D103" s="8"/>
      <c r="E103" s="8"/>
      <c r="F103" s="8"/>
      <c r="G103" s="8"/>
      <c r="H103" s="194"/>
      <c r="I103" s="101">
        <f>SUM(I104:I106)</f>
        <v>654510</v>
      </c>
      <c r="J103" s="102"/>
      <c r="K103" s="92">
        <f>SUM(K104:K106)</f>
        <v>0</v>
      </c>
      <c r="L103" s="93"/>
      <c r="M103" s="101">
        <f>SUM(M104:M106)</f>
        <v>0</v>
      </c>
      <c r="N103" s="108"/>
      <c r="O103" s="101">
        <f>SUM(O104:O106)</f>
        <v>654510</v>
      </c>
      <c r="P103" s="135"/>
    </row>
    <row r="104" spans="2:16" ht="16.2" x14ac:dyDescent="0.3">
      <c r="B104" s="146"/>
      <c r="C104" s="8"/>
      <c r="D104" s="8"/>
      <c r="E104" s="8"/>
      <c r="F104" s="8"/>
      <c r="G104" s="8"/>
      <c r="H104" s="194"/>
      <c r="I104" s="103">
        <f>SUM(K104+M104+O104)</f>
        <v>482510</v>
      </c>
      <c r="J104" s="104" t="str">
        <f>"(15)"</f>
        <v>(15)</v>
      </c>
      <c r="K104" s="98">
        <f>SUM(K99*1.2)</f>
        <v>0</v>
      </c>
      <c r="L104" s="99" t="str">
        <f>"(15)"</f>
        <v>(15)</v>
      </c>
      <c r="M104" s="103">
        <f>SUM(M99*1.22)</f>
        <v>0</v>
      </c>
      <c r="N104" s="99" t="str">
        <f>"(15)"</f>
        <v>(15)</v>
      </c>
      <c r="O104" s="103">
        <f>SUM(O99*1.22)</f>
        <v>482510</v>
      </c>
      <c r="P104" s="88" t="str">
        <f>"(15)"</f>
        <v>(15)</v>
      </c>
    </row>
    <row r="105" spans="2:16" ht="16.2" x14ac:dyDescent="0.3">
      <c r="B105" s="146"/>
      <c r="C105" s="8"/>
      <c r="D105" s="8"/>
      <c r="E105" s="8"/>
      <c r="F105" s="8"/>
      <c r="G105" s="8"/>
      <c r="H105" s="194"/>
      <c r="I105" s="103">
        <f>SUM(K105+M105+O105)</f>
        <v>50000</v>
      </c>
      <c r="J105" s="104" t="str">
        <f>"(50)"</f>
        <v>(50)</v>
      </c>
      <c r="K105" s="98">
        <f>K100</f>
        <v>0</v>
      </c>
      <c r="L105" s="99" t="str">
        <f>"(50)"</f>
        <v>(50)</v>
      </c>
      <c r="M105" s="103">
        <f>M100</f>
        <v>0</v>
      </c>
      <c r="N105" s="99" t="str">
        <f>"(50)"</f>
        <v>(50)</v>
      </c>
      <c r="O105" s="103">
        <f>O100</f>
        <v>50000</v>
      </c>
      <c r="P105" s="88" t="str">
        <f>"(50)"</f>
        <v>(50)</v>
      </c>
    </row>
    <row r="106" spans="2:16" ht="16.8" thickBot="1" x14ac:dyDescent="0.35">
      <c r="B106" s="161"/>
      <c r="C106" s="162"/>
      <c r="D106" s="162"/>
      <c r="E106" s="162"/>
      <c r="F106" s="162"/>
      <c r="G106" s="162"/>
      <c r="H106" s="195"/>
      <c r="I106" s="131">
        <f>SUM(K106+M106+O106)</f>
        <v>122000</v>
      </c>
      <c r="J106" s="132" t="str">
        <f>"(55)"</f>
        <v>(55)</v>
      </c>
      <c r="K106" s="94">
        <f>SUM(K101*1.2)</f>
        <v>0</v>
      </c>
      <c r="L106" s="95" t="str">
        <f>"(55)"</f>
        <v>(55)</v>
      </c>
      <c r="M106" s="131">
        <f>SUM(M101*1.22)</f>
        <v>0</v>
      </c>
      <c r="N106" s="95" t="str">
        <f>"(55)"</f>
        <v>(55)</v>
      </c>
      <c r="O106" s="131">
        <f>SUM(O101*1.22)</f>
        <v>122000</v>
      </c>
      <c r="P106" s="97" t="str">
        <f>"(55)"</f>
        <v>(55)</v>
      </c>
    </row>
    <row r="107" spans="2:16" ht="16.2" x14ac:dyDescent="0.3">
      <c r="B107" s="189" t="str">
        <f>'kuni 2025 detsember tegevuskava'!A43&amp;"/"&amp;'kuni 2025 detsember tegevuskava'!C43</f>
        <v>ELVL/</v>
      </c>
      <c r="C107" s="157" t="str">
        <f>'kuni 2025 detsember tegevuskava'!I43</f>
        <v>Omavalitsuste veebilehtede platvorm OVP valmib 2023.a lõpuks. Alates 2024. a saaksid seda kasutusele võtta teised KOVid, kuid esialgu võib klientide hulk olla ebapiisav halduskulu katmiseks. Kuna OVP baseerub Valitsusportaalil, on vajalik hoida KOVide osa ajakohasena kui VPs toimuvad uuendused.</v>
      </c>
      <c r="D107" s="157" t="str">
        <f>'kuni 2025 detsember tegevuskava'!J43</f>
        <v>Omavalitsuste portaali ja Anna Teada väikearendused</v>
      </c>
      <c r="E107" s="157" t="str">
        <f>'kuni 2025 detsember tegevuskava'!K43</f>
        <v xml:space="preserve">Omavalitsuste portaali ja Anna Teada väikearenduste ja tarkvara hoolduse kulud. Lisaks vahesumma, mis tekib KOVidelt saadava tulu ja  portaali haldamiseks vajalike tegelike kulude vahest, juhul kui piisav hulk KOVe uut platvormi kasutusele ei võta. </v>
      </c>
      <c r="F107" s="157" t="str">
        <f>'kuni 2025 detsember tegevuskava'!O43&amp;"/"</f>
        <v>RES IKT (vaja juurde taotleda)/</v>
      </c>
      <c r="G107" s="157" cm="1">
        <f t="array" ref="G107">_xlfn.IFS('kuni 2025 detsember tegevuskava'!G43='kuni 2025 detsember tegevuskava'!$G$97,1,'kuni 2025 detsember tegevuskava'!G43='kuni 2025 detsember tegevuskava'!$G$98,2,'kuni 2025 detsember tegevuskava'!G43='kuni 2025 detsember tegevuskava'!$G$99,3,'kuni 2025 detsember tegevuskava'!G43='kuni 2025 detsember tegevuskava'!$G$100,4)</f>
        <v>4</v>
      </c>
      <c r="H107" s="196" cm="1">
        <f t="array" ref="H107">_xlfn.IFS(OR('kuni 2025 detsember tegevuskava'!O43='kuni 2025 detsember tegevuskava'!$O$97,'kuni 2025 detsember tegevuskava'!O43='kuni 2025 detsember tegevuskava'!$O$99,'kuni 2025 detsember tegevuskava'!O43='kuni 2025 detsember tegevuskava'!$O$100,'kuni 2025 detsember tegevuskava'!O43='kuni 2025 detsember tegevuskava'!$O$101),1,'kuni 2025 detsember tegevuskava'!O43='kuni 2025 detsember tegevuskava'!$O$102,2,'kuni 2025 detsember tegevuskava'!O43='kuni 2025 detsember tegevuskava'!$O$103,2,'kuni 2025 detsember tegevuskava'!O43='kuni 2025 detsember tegevuskava'!$O$98,3)</f>
        <v>1</v>
      </c>
      <c r="I107" s="133">
        <f>SUM(I108:I110)</f>
        <v>100000</v>
      </c>
      <c r="J107" s="134"/>
      <c r="K107" s="82">
        <f>SUM(K108:K110)</f>
        <v>0</v>
      </c>
      <c r="L107" s="84"/>
      <c r="M107" s="133">
        <f>SUM(M108:M110)</f>
        <v>60000</v>
      </c>
      <c r="N107" s="134"/>
      <c r="O107" s="82">
        <f>SUM(O108:O110)</f>
        <v>40000</v>
      </c>
      <c r="P107" s="86"/>
    </row>
    <row r="108" spans="2:16" ht="16.2" x14ac:dyDescent="0.3">
      <c r="B108" s="146"/>
      <c r="C108" s="8"/>
      <c r="D108" s="8"/>
      <c r="E108" s="8"/>
      <c r="F108" s="8"/>
      <c r="G108" s="8"/>
      <c r="H108" s="194"/>
      <c r="I108" s="103">
        <f>SUM(K108+M108+O108)</f>
        <v>0</v>
      </c>
      <c r="J108" s="104" t="str">
        <f>"(15)"</f>
        <v>(15)</v>
      </c>
      <c r="K108" s="103">
        <f>'kuni 2025 detsember tegevuskava'!W43</f>
        <v>0</v>
      </c>
      <c r="L108" s="99" t="str">
        <f>"(15)"</f>
        <v>(15)</v>
      </c>
      <c r="M108" s="103">
        <f>'kuni 2025 detsember tegevuskava'!Z43</f>
        <v>0</v>
      </c>
      <c r="N108" s="104" t="str">
        <f>"(15)"</f>
        <v>(15)</v>
      </c>
      <c r="O108" s="98">
        <f>'kuni 2025 detsember tegevuskava'!AC43</f>
        <v>0</v>
      </c>
      <c r="P108" s="88" t="str">
        <f>"(15)"</f>
        <v>(15)</v>
      </c>
    </row>
    <row r="109" spans="2:16" ht="16.2" x14ac:dyDescent="0.3">
      <c r="B109" s="146"/>
      <c r="C109" s="8"/>
      <c r="D109" s="8"/>
      <c r="E109" s="8"/>
      <c r="F109" s="8"/>
      <c r="G109" s="8"/>
      <c r="H109" s="194"/>
      <c r="I109" s="103">
        <f>SUM(K109+M109+O109)</f>
        <v>0</v>
      </c>
      <c r="J109" s="104" t="str">
        <f>"(50)"</f>
        <v>(50)</v>
      </c>
      <c r="K109" s="103">
        <f>'kuni 2025 detsember tegevuskava'!X43</f>
        <v>0</v>
      </c>
      <c r="L109" s="99" t="str">
        <f>"(50)"</f>
        <v>(50)</v>
      </c>
      <c r="M109" s="103">
        <f>'kuni 2025 detsember tegevuskava'!AA43</f>
        <v>0</v>
      </c>
      <c r="N109" s="104" t="str">
        <f>"(50)"</f>
        <v>(50)</v>
      </c>
      <c r="O109" s="98">
        <f>'kuni 2025 detsember tegevuskava'!AD43</f>
        <v>0</v>
      </c>
      <c r="P109" s="88" t="str">
        <f>"(50)"</f>
        <v>(50)</v>
      </c>
    </row>
    <row r="110" spans="2:16" ht="16.2" x14ac:dyDescent="0.3">
      <c r="B110" s="146"/>
      <c r="C110" s="8"/>
      <c r="D110" s="8"/>
      <c r="E110" s="8"/>
      <c r="F110" s="8"/>
      <c r="G110" s="8"/>
      <c r="H110" s="194"/>
      <c r="I110" s="103">
        <f>SUM(K110+M110+O110)</f>
        <v>100000</v>
      </c>
      <c r="J110" s="106" t="str">
        <f>"(55)"</f>
        <v>(55)</v>
      </c>
      <c r="K110" s="103">
        <f>'kuni 2025 detsember tegevuskava'!Y43</f>
        <v>0</v>
      </c>
      <c r="L110" s="89" t="str">
        <f>"(55)"</f>
        <v>(55)</v>
      </c>
      <c r="M110" s="103">
        <f>'kuni 2025 detsember tegevuskava'!AB43</f>
        <v>60000</v>
      </c>
      <c r="N110" s="106" t="str">
        <f>"(55)"</f>
        <v>(55)</v>
      </c>
      <c r="O110" s="100">
        <f>'kuni 2025 detsember tegevuskava'!AE43</f>
        <v>40000</v>
      </c>
      <c r="P110" s="91" t="str">
        <f>"(55)"</f>
        <v>(55)</v>
      </c>
    </row>
    <row r="111" spans="2:16" ht="16.2" x14ac:dyDescent="0.3">
      <c r="B111" s="146"/>
      <c r="C111" s="8"/>
      <c r="D111" s="8"/>
      <c r="E111" s="8"/>
      <c r="F111" s="8"/>
      <c r="G111" s="8"/>
      <c r="H111" s="194"/>
      <c r="I111" s="184" t="s">
        <v>242</v>
      </c>
      <c r="J111" s="8"/>
      <c r="K111" s="182"/>
      <c r="L111" s="8"/>
      <c r="M111" s="152"/>
      <c r="N111" s="8"/>
      <c r="O111" s="8"/>
      <c r="P111" s="160"/>
    </row>
    <row r="112" spans="2:16" ht="16.2" x14ac:dyDescent="0.3">
      <c r="B112" s="146"/>
      <c r="C112" s="8"/>
      <c r="D112" s="8"/>
      <c r="E112" s="8"/>
      <c r="F112" s="8"/>
      <c r="G112" s="8"/>
      <c r="H112" s="194"/>
      <c r="I112" s="180">
        <f>SUM(I113:I115)</f>
        <v>122000</v>
      </c>
      <c r="J112" s="102"/>
      <c r="K112" s="173">
        <f>SUM(K113:K115)</f>
        <v>0</v>
      </c>
      <c r="L112" s="93"/>
      <c r="M112" s="180">
        <f>SUM(M113:M115)</f>
        <v>73200</v>
      </c>
      <c r="N112" s="107"/>
      <c r="O112" s="101">
        <f>SUM(O113:O115)</f>
        <v>48800</v>
      </c>
      <c r="P112" s="135"/>
    </row>
    <row r="113" spans="2:16" ht="16.2" x14ac:dyDescent="0.3">
      <c r="B113" s="146"/>
      <c r="C113" s="8"/>
      <c r="D113" s="8"/>
      <c r="E113" s="8"/>
      <c r="F113" s="8"/>
      <c r="G113" s="8"/>
      <c r="H113" s="194"/>
      <c r="I113" s="103">
        <f>SUM(K113+M113+O113)</f>
        <v>0</v>
      </c>
      <c r="J113" s="104" t="str">
        <f>"(15)"</f>
        <v>(15)</v>
      </c>
      <c r="K113" s="98">
        <f>SUM(K108*1.2)</f>
        <v>0</v>
      </c>
      <c r="L113" s="99" t="str">
        <f>"(15)"</f>
        <v>(15)</v>
      </c>
      <c r="M113" s="103">
        <f>SUM(M108*1.22)</f>
        <v>0</v>
      </c>
      <c r="N113" s="104" t="str">
        <f>"(15)"</f>
        <v>(15)</v>
      </c>
      <c r="O113" s="103">
        <f>SUM(O108*1.22)</f>
        <v>0</v>
      </c>
      <c r="P113" s="88" t="str">
        <f>"(15)"</f>
        <v>(15)</v>
      </c>
    </row>
    <row r="114" spans="2:16" ht="16.2" x14ac:dyDescent="0.3">
      <c r="B114" s="146"/>
      <c r="C114" s="8"/>
      <c r="D114" s="8"/>
      <c r="E114" s="8"/>
      <c r="F114" s="8"/>
      <c r="G114" s="8"/>
      <c r="H114" s="194"/>
      <c r="I114" s="103">
        <f>SUM(K114+M114+O114)</f>
        <v>0</v>
      </c>
      <c r="J114" s="104" t="str">
        <f>"(50)"</f>
        <v>(50)</v>
      </c>
      <c r="K114" s="98">
        <f>K109</f>
        <v>0</v>
      </c>
      <c r="L114" s="99" t="str">
        <f>"(50)"</f>
        <v>(50)</v>
      </c>
      <c r="M114" s="103">
        <f>M109</f>
        <v>0</v>
      </c>
      <c r="N114" s="104" t="str">
        <f>"(50)"</f>
        <v>(50)</v>
      </c>
      <c r="O114" s="103">
        <f>O109</f>
        <v>0</v>
      </c>
      <c r="P114" s="88" t="str">
        <f>"(50)"</f>
        <v>(50)</v>
      </c>
    </row>
    <row r="115" spans="2:16" ht="16.8" thickBot="1" x14ac:dyDescent="0.35">
      <c r="B115" s="161"/>
      <c r="C115" s="162"/>
      <c r="D115" s="162"/>
      <c r="E115" s="162"/>
      <c r="F115" s="162"/>
      <c r="G115" s="162"/>
      <c r="H115" s="195"/>
      <c r="I115" s="131">
        <f>SUM(K115+M115+O115)</f>
        <v>122000</v>
      </c>
      <c r="J115" s="132" t="str">
        <f>"(55)"</f>
        <v>(55)</v>
      </c>
      <c r="K115" s="94">
        <f>SUM(K110*1.2)</f>
        <v>0</v>
      </c>
      <c r="L115" s="95" t="str">
        <f>"(55)"</f>
        <v>(55)</v>
      </c>
      <c r="M115" s="131">
        <f>SUM(M110*1.22)</f>
        <v>73200</v>
      </c>
      <c r="N115" s="132" t="str">
        <f>"(55)"</f>
        <v>(55)</v>
      </c>
      <c r="O115" s="131">
        <f>SUM(O110*1.22)</f>
        <v>48800</v>
      </c>
      <c r="P115" s="97" t="str">
        <f>"(55)"</f>
        <v>(55)</v>
      </c>
    </row>
    <row r="116" spans="2:16" ht="16.2" x14ac:dyDescent="0.3">
      <c r="B116" s="189" t="str">
        <f>'kuni 2025 detsember tegevuskava'!A44&amp;"/"&amp;'kuni 2025 detsember tegevuskava'!C44</f>
        <v>ELVL/</v>
      </c>
      <c r="C116" s="157" t="str">
        <f>'kuni 2025 detsember tegevuskava'!I44</f>
        <v>KOV on osa avalikust sektorist ning elanik ei tee tihti vahet riigi ja KOV teenustel. Hetkel ei ole KOV teenuseid liidestatud eesti.ee või riikliku mobiili-rakendusega. Elanik peab KOV teenuste kohta infot otsima KOV veebilehelt, KOV iseteenindusest vms allikast.</v>
      </c>
      <c r="D116" s="157" t="str">
        <f>'kuni 2025 detsember tegevuskava'!J44</f>
        <v>KOV teenuste keskse platvormi eelanalüüs</v>
      </c>
      <c r="E116" s="157" t="str">
        <f>'kuni 2025 detsember tegevuskava'!K44</f>
        <v xml:space="preserve">2024: eelanalüüsi hanke ettevalmistamine; 2025: KOV teenuste keskse platvormi eelanalüüsi läbiviimine ja jätkutegevuste kavandamine lähtuvalt analüüsist. Tegevuse elluviimisel koostöö RIA personaalse riigi osakonnaga. </v>
      </c>
      <c r="F116" s="157" t="str">
        <f>'kuni 2025 detsember tegevuskava'!O44&amp;"/"</f>
        <v>SF 21-27 (taotletav raha)/</v>
      </c>
      <c r="G116" s="157" cm="1">
        <f t="array" ref="G116">_xlfn.IFS('kuni 2025 detsember tegevuskava'!G44='kuni 2025 detsember tegevuskava'!$G$97,1,'kuni 2025 detsember tegevuskava'!G44='kuni 2025 detsember tegevuskava'!$G$98,2,'kuni 2025 detsember tegevuskava'!G44='kuni 2025 detsember tegevuskava'!$G$99,3,'kuni 2025 detsember tegevuskava'!G44='kuni 2025 detsember tegevuskava'!$G$100,4)</f>
        <v>1</v>
      </c>
      <c r="H116" s="196" cm="1">
        <f t="array" ref="H116">_xlfn.IFS(OR('kuni 2025 detsember tegevuskava'!O44='kuni 2025 detsember tegevuskava'!$O$97,'kuni 2025 detsember tegevuskava'!O44='kuni 2025 detsember tegevuskava'!$O$99,'kuni 2025 detsember tegevuskava'!O44='kuni 2025 detsember tegevuskava'!$O$100,'kuni 2025 detsember tegevuskava'!O44='kuni 2025 detsember tegevuskava'!$O$101),1,'kuni 2025 detsember tegevuskava'!O44='kuni 2025 detsember tegevuskava'!$O$102,2,'kuni 2025 detsember tegevuskava'!O44='kuni 2025 detsember tegevuskava'!$O$103,2,'kuni 2025 detsember tegevuskava'!O44='kuni 2025 detsember tegevuskava'!$O$98,3)</f>
        <v>2</v>
      </c>
      <c r="I116" s="133">
        <f>SUM(I117:I119)</f>
        <v>112850</v>
      </c>
      <c r="J116" s="134"/>
      <c r="K116" s="82">
        <f>SUM(K117:K119)</f>
        <v>0</v>
      </c>
      <c r="L116" s="84"/>
      <c r="M116" s="133">
        <f>SUM(M117:M119)</f>
        <v>0</v>
      </c>
      <c r="N116" s="134"/>
      <c r="O116" s="82">
        <f>SUM(O117:O119)</f>
        <v>112850</v>
      </c>
      <c r="P116" s="86"/>
    </row>
    <row r="117" spans="2:16" ht="16.2" x14ac:dyDescent="0.3">
      <c r="B117" s="146"/>
      <c r="C117" s="8"/>
      <c r="D117" s="8"/>
      <c r="E117" s="8"/>
      <c r="F117" s="8"/>
      <c r="G117" s="8"/>
      <c r="H117" s="194"/>
      <c r="I117" s="103">
        <f>SUM(K117+M117+O117)</f>
        <v>0</v>
      </c>
      <c r="J117" s="104" t="str">
        <f>"(15)"</f>
        <v>(15)</v>
      </c>
      <c r="K117" s="98">
        <f>'kuni 2025 detsember tegevuskava'!W44</f>
        <v>0</v>
      </c>
      <c r="L117" s="99" t="str">
        <f>"(15)"</f>
        <v>(15)</v>
      </c>
      <c r="M117" s="103">
        <f>'kuni 2025 detsember tegevuskava'!Z44</f>
        <v>0</v>
      </c>
      <c r="N117" s="104" t="str">
        <f>"(15)"</f>
        <v>(15)</v>
      </c>
      <c r="O117" s="98">
        <f>'kuni 2025 detsember tegevuskava'!AC44</f>
        <v>0</v>
      </c>
      <c r="P117" s="88" t="str">
        <f>"(15)"</f>
        <v>(15)</v>
      </c>
    </row>
    <row r="118" spans="2:16" ht="16.2" x14ac:dyDescent="0.3">
      <c r="B118" s="146"/>
      <c r="C118" s="8"/>
      <c r="D118" s="8"/>
      <c r="E118" s="8"/>
      <c r="F118" s="8"/>
      <c r="G118" s="8"/>
      <c r="H118" s="194"/>
      <c r="I118" s="103">
        <f>SUM(K118+M118+O118)</f>
        <v>32850</v>
      </c>
      <c r="J118" s="104" t="str">
        <f>"(50)"</f>
        <v>(50)</v>
      </c>
      <c r="K118" s="98">
        <f>'kuni 2025 detsember tegevuskava'!X44</f>
        <v>0</v>
      </c>
      <c r="L118" s="99" t="str">
        <f>"(50)"</f>
        <v>(50)</v>
      </c>
      <c r="M118" s="103">
        <f>'kuni 2025 detsember tegevuskava'!AA44</f>
        <v>0</v>
      </c>
      <c r="N118" s="104" t="str">
        <f>"(50)"</f>
        <v>(50)</v>
      </c>
      <c r="O118" s="98">
        <f>'kuni 2025 detsember tegevuskava'!AD44</f>
        <v>32850</v>
      </c>
      <c r="P118" s="88" t="str">
        <f>"(50)"</f>
        <v>(50)</v>
      </c>
    </row>
    <row r="119" spans="2:16" ht="16.2" x14ac:dyDescent="0.3">
      <c r="B119" s="146"/>
      <c r="C119" s="8"/>
      <c r="D119" s="8"/>
      <c r="E119" s="8"/>
      <c r="F119" s="8"/>
      <c r="G119" s="8"/>
      <c r="H119" s="194"/>
      <c r="I119" s="103">
        <f>SUM(K119+M119+O119)</f>
        <v>80000</v>
      </c>
      <c r="J119" s="106" t="str">
        <f>"(55)"</f>
        <v>(55)</v>
      </c>
      <c r="K119" s="100">
        <f>'kuni 2025 detsember tegevuskava'!Y44</f>
        <v>0</v>
      </c>
      <c r="L119" s="89" t="str">
        <f>"(55)"</f>
        <v>(55)</v>
      </c>
      <c r="M119" s="105">
        <f>'kuni 2025 detsember tegevuskava'!AB44</f>
        <v>0</v>
      </c>
      <c r="N119" s="106" t="str">
        <f>"(55)"</f>
        <v>(55)</v>
      </c>
      <c r="O119" s="100">
        <f>'kuni 2025 detsember tegevuskava'!AE44</f>
        <v>80000</v>
      </c>
      <c r="P119" s="91" t="str">
        <f>"(55)"</f>
        <v>(55)</v>
      </c>
    </row>
    <row r="120" spans="2:16" ht="16.2" x14ac:dyDescent="0.3">
      <c r="B120" s="146"/>
      <c r="C120" s="8"/>
      <c r="D120" s="8"/>
      <c r="E120" s="8"/>
      <c r="F120" s="8"/>
      <c r="G120" s="8"/>
      <c r="H120" s="194"/>
      <c r="I120" s="185" t="s">
        <v>242</v>
      </c>
      <c r="J120" s="8"/>
      <c r="K120" s="8"/>
      <c r="L120" s="8"/>
      <c r="M120" s="8"/>
      <c r="N120" s="8"/>
      <c r="O120" s="8"/>
      <c r="P120" s="160"/>
    </row>
    <row r="121" spans="2:16" ht="16.2" x14ac:dyDescent="0.3">
      <c r="B121" s="146"/>
      <c r="C121" s="8"/>
      <c r="D121" s="8"/>
      <c r="E121" s="8"/>
      <c r="F121" s="8"/>
      <c r="G121" s="8"/>
      <c r="H121" s="194"/>
      <c r="I121" s="180">
        <f>SUM(I122:I124)</f>
        <v>130450</v>
      </c>
      <c r="J121" s="102"/>
      <c r="K121" s="92">
        <f>SUM(K122:K124)</f>
        <v>0</v>
      </c>
      <c r="L121" s="93"/>
      <c r="M121" s="101">
        <f>SUM(M122:M124)</f>
        <v>0</v>
      </c>
      <c r="N121" s="107"/>
      <c r="O121" s="101">
        <f>SUM(O122:O124)</f>
        <v>130450</v>
      </c>
      <c r="P121" s="135"/>
    </row>
    <row r="122" spans="2:16" ht="16.2" x14ac:dyDescent="0.3">
      <c r="B122" s="146"/>
      <c r="C122" s="8"/>
      <c r="D122" s="8"/>
      <c r="E122" s="8"/>
      <c r="F122" s="8"/>
      <c r="G122" s="8"/>
      <c r="H122" s="194"/>
      <c r="I122" s="103">
        <f>SUM(K122+M122+O122)</f>
        <v>0</v>
      </c>
      <c r="J122" s="104" t="str">
        <f>"(15)"</f>
        <v>(15)</v>
      </c>
      <c r="K122" s="98">
        <f>SUM(K117*1.2)</f>
        <v>0</v>
      </c>
      <c r="L122" s="99" t="str">
        <f>"(15)"</f>
        <v>(15)</v>
      </c>
      <c r="M122" s="103">
        <f>SUM(M117*1.22)</f>
        <v>0</v>
      </c>
      <c r="N122" s="104" t="str">
        <f>"(15)"</f>
        <v>(15)</v>
      </c>
      <c r="O122" s="103">
        <f>SUM(O117*1.22)</f>
        <v>0</v>
      </c>
      <c r="P122" s="88" t="str">
        <f>"(15)"</f>
        <v>(15)</v>
      </c>
    </row>
    <row r="123" spans="2:16" ht="16.2" x14ac:dyDescent="0.3">
      <c r="B123" s="146"/>
      <c r="C123" s="8"/>
      <c r="D123" s="8"/>
      <c r="E123" s="8"/>
      <c r="F123" s="8"/>
      <c r="G123" s="8"/>
      <c r="H123" s="194"/>
      <c r="I123" s="103">
        <f>SUM(K123+M123+O123)</f>
        <v>32850</v>
      </c>
      <c r="J123" s="104" t="str">
        <f>"(50)"</f>
        <v>(50)</v>
      </c>
      <c r="K123" s="98">
        <f>K118</f>
        <v>0</v>
      </c>
      <c r="L123" s="99" t="str">
        <f>"(50)"</f>
        <v>(50)</v>
      </c>
      <c r="M123" s="103">
        <f>M118</f>
        <v>0</v>
      </c>
      <c r="N123" s="104" t="str">
        <f>"(50)"</f>
        <v>(50)</v>
      </c>
      <c r="O123" s="103">
        <f>O118</f>
        <v>32850</v>
      </c>
      <c r="P123" s="88" t="str">
        <f>"(50)"</f>
        <v>(50)</v>
      </c>
    </row>
    <row r="124" spans="2:16" ht="16.8" thickBot="1" x14ac:dyDescent="0.35">
      <c r="B124" s="161"/>
      <c r="C124" s="162"/>
      <c r="D124" s="162"/>
      <c r="E124" s="162"/>
      <c r="F124" s="162"/>
      <c r="G124" s="162"/>
      <c r="H124" s="195"/>
      <c r="I124" s="131">
        <f>SUM(K124+M124+O124)</f>
        <v>97600</v>
      </c>
      <c r="J124" s="132" t="str">
        <f>"(55)"</f>
        <v>(55)</v>
      </c>
      <c r="K124" s="94">
        <f>SUM(K119*1.2)</f>
        <v>0</v>
      </c>
      <c r="L124" s="95" t="str">
        <f>"(55)"</f>
        <v>(55)</v>
      </c>
      <c r="M124" s="131">
        <f>SUM(M119*1.22)</f>
        <v>0</v>
      </c>
      <c r="N124" s="132" t="str">
        <f>"(55)"</f>
        <v>(55)</v>
      </c>
      <c r="O124" s="131">
        <f>SUM(O119*1.22)</f>
        <v>97600</v>
      </c>
      <c r="P124" s="97" t="str">
        <f>"(55)"</f>
        <v>(55)</v>
      </c>
    </row>
    <row r="125" spans="2:16" ht="16.2" x14ac:dyDescent="0.3">
      <c r="B125" s="189" t="str">
        <f>'kuni 2025 detsember tegevuskava'!A45&amp;"/"&amp;'kuni 2025 detsember tegevuskava'!C45</f>
        <v>ELVL/</v>
      </c>
      <c r="C125" s="157" t="str">
        <f>'kuni 2025 detsember tegevuskava'!I45</f>
        <v>2023.a on teostatud I etapp ehk infoteenus eesti.ee. Hetkel ei ole võimalik eesti.ee kaudu KOV teenuseid taotleda.</v>
      </c>
      <c r="D125" s="157" t="str">
        <f>'kuni 2025 detsember tegevuskava'!J45</f>
        <v>Lähedase surma sündmusteenuse juhtimine</v>
      </c>
      <c r="E125" s="157" t="str">
        <f>'kuni 2025 detsember tegevuskava'!K45</f>
        <v>2024: Pilootprojekt kolme KOV-iga matusetoetuse taotluse info kuvamiseks eesti.ee-s, andmevahetuse analüüs ja prototüüp.
Pärismispildi analüüsi ettevalmistus</v>
      </c>
      <c r="F125" s="157" t="str">
        <f>'kuni 2025 detsember tegevuskava'!O45&amp;"/"</f>
        <v>RRF/</v>
      </c>
      <c r="G125" s="157" cm="1">
        <f t="array" ref="G125">_xlfn.IFS('kuni 2025 detsember tegevuskava'!G45='kuni 2025 detsember tegevuskava'!$G$97,1,'kuni 2025 detsember tegevuskava'!G45='kuni 2025 detsember tegevuskava'!$G$98,2,'kuni 2025 detsember tegevuskava'!G45='kuni 2025 detsember tegevuskava'!$G$99,3,'kuni 2025 detsember tegevuskava'!G45='kuni 2025 detsember tegevuskava'!$G$100,4)</f>
        <v>1</v>
      </c>
      <c r="H125" s="196" cm="1">
        <f t="array" ref="H125">_xlfn.IFS(OR('kuni 2025 detsember tegevuskava'!O45='kuni 2025 detsember tegevuskava'!$O$97,'kuni 2025 detsember tegevuskava'!O45='kuni 2025 detsember tegevuskava'!$O$99,'kuni 2025 detsember tegevuskava'!O45='kuni 2025 detsember tegevuskava'!$O$100,'kuni 2025 detsember tegevuskava'!O45='kuni 2025 detsember tegevuskava'!$O$101),1,'kuni 2025 detsember tegevuskava'!O45='kuni 2025 detsember tegevuskava'!$O$102,2,'kuni 2025 detsember tegevuskava'!O45='kuni 2025 detsember tegevuskava'!$O$103,2,'kuni 2025 detsember tegevuskava'!O45='kuni 2025 detsember tegevuskava'!$O$98,3)</f>
        <v>1</v>
      </c>
      <c r="I125" s="133">
        <f>SUM(I126:I128)</f>
        <v>42957</v>
      </c>
      <c r="J125" s="134"/>
      <c r="K125" s="82">
        <f>SUM(K126:K128)</f>
        <v>14933</v>
      </c>
      <c r="L125" s="84"/>
      <c r="M125" s="133">
        <f>SUM(M126:M128)</f>
        <v>28024</v>
      </c>
      <c r="N125" s="134"/>
      <c r="O125" s="82">
        <f>SUM(O126:O128)</f>
        <v>0</v>
      </c>
      <c r="P125" s="86"/>
    </row>
    <row r="126" spans="2:16" ht="16.2" x14ac:dyDescent="0.3">
      <c r="B126" s="146"/>
      <c r="C126" s="8"/>
      <c r="D126" s="8"/>
      <c r="E126" s="8"/>
      <c r="F126" s="8"/>
      <c r="G126" s="8"/>
      <c r="H126" s="194"/>
      <c r="I126" s="103">
        <f>SUM(K126+M126+O126)</f>
        <v>0</v>
      </c>
      <c r="J126" s="104" t="str">
        <f>"(15)"</f>
        <v>(15)</v>
      </c>
      <c r="K126" s="98">
        <f>'kuni 2025 detsember tegevuskava'!W45</f>
        <v>0</v>
      </c>
      <c r="L126" s="99" t="str">
        <f>"(15)"</f>
        <v>(15)</v>
      </c>
      <c r="M126" s="103">
        <f>'kuni 2025 detsember tegevuskava'!Z45</f>
        <v>0</v>
      </c>
      <c r="N126" s="104" t="str">
        <f>"(15)"</f>
        <v>(15)</v>
      </c>
      <c r="O126" s="98">
        <f>'kuni 2025 detsember tegevuskava'!AC45</f>
        <v>0</v>
      </c>
      <c r="P126" s="88" t="str">
        <f>"(15)"</f>
        <v>(15)</v>
      </c>
    </row>
    <row r="127" spans="2:16" ht="16.2" x14ac:dyDescent="0.3">
      <c r="B127" s="146"/>
      <c r="C127" s="8"/>
      <c r="D127" s="8"/>
      <c r="E127" s="8"/>
      <c r="F127" s="8"/>
      <c r="G127" s="8"/>
      <c r="H127" s="194"/>
      <c r="I127" s="103">
        <f>SUM(K127+M127+O127)</f>
        <v>32171</v>
      </c>
      <c r="J127" s="104" t="str">
        <f>"(50)"</f>
        <v>(50)</v>
      </c>
      <c r="K127" s="98">
        <f>'kuni 2025 detsember tegevuskava'!X45</f>
        <v>12647</v>
      </c>
      <c r="L127" s="99" t="str">
        <f>"(50)"</f>
        <v>(50)</v>
      </c>
      <c r="M127" s="103">
        <f>'kuni 2025 detsember tegevuskava'!AA45</f>
        <v>19524</v>
      </c>
      <c r="N127" s="104" t="str">
        <f>"(50)"</f>
        <v>(50)</v>
      </c>
      <c r="O127" s="98">
        <f>'kuni 2025 detsember tegevuskava'!AD45</f>
        <v>0</v>
      </c>
      <c r="P127" s="88" t="str">
        <f>"(50)"</f>
        <v>(50)</v>
      </c>
    </row>
    <row r="128" spans="2:16" ht="16.2" x14ac:dyDescent="0.3">
      <c r="B128" s="146"/>
      <c r="C128" s="8"/>
      <c r="D128" s="8"/>
      <c r="E128" s="8"/>
      <c r="F128" s="8"/>
      <c r="G128" s="8"/>
      <c r="H128" s="194"/>
      <c r="I128" s="103">
        <f>SUM(K128+M128+O128)</f>
        <v>10786</v>
      </c>
      <c r="J128" s="106" t="str">
        <f>"(55)"</f>
        <v>(55)</v>
      </c>
      <c r="K128" s="100">
        <f>'kuni 2025 detsember tegevuskava'!Y45</f>
        <v>2286</v>
      </c>
      <c r="L128" s="89" t="str">
        <f>"(55)"</f>
        <v>(55)</v>
      </c>
      <c r="M128" s="105">
        <f>'kuni 2025 detsember tegevuskava'!AB45</f>
        <v>8500</v>
      </c>
      <c r="N128" s="106" t="str">
        <f>"(55)"</f>
        <v>(55)</v>
      </c>
      <c r="O128" s="100">
        <f>'kuni 2025 detsember tegevuskava'!AE45</f>
        <v>0</v>
      </c>
      <c r="P128" s="91" t="str">
        <f>"(55)"</f>
        <v>(55)</v>
      </c>
    </row>
    <row r="129" spans="2:16" ht="16.2" x14ac:dyDescent="0.3">
      <c r="B129" s="146"/>
      <c r="C129" s="8"/>
      <c r="D129" s="8"/>
      <c r="E129" s="8"/>
      <c r="F129" s="8"/>
      <c r="G129" s="8"/>
      <c r="H129" s="194"/>
      <c r="I129" s="185" t="s">
        <v>242</v>
      </c>
      <c r="J129" s="8"/>
      <c r="K129" s="8"/>
      <c r="L129" s="8"/>
      <c r="M129" s="8"/>
      <c r="N129" s="8"/>
      <c r="O129" s="8"/>
      <c r="P129" s="160"/>
    </row>
    <row r="130" spans="2:16" ht="16.2" x14ac:dyDescent="0.3">
      <c r="B130" s="146"/>
      <c r="C130" s="8"/>
      <c r="D130" s="8"/>
      <c r="E130" s="8"/>
      <c r="F130" s="8"/>
      <c r="G130" s="8"/>
      <c r="H130" s="194"/>
      <c r="I130" s="180">
        <f>SUM(I131:I133)</f>
        <v>45284.2</v>
      </c>
      <c r="J130" s="102"/>
      <c r="K130" s="92">
        <f>SUM(K131:K133)</f>
        <v>15390.2</v>
      </c>
      <c r="L130" s="93"/>
      <c r="M130" s="101">
        <f>SUM(M131:M133)</f>
        <v>29894</v>
      </c>
      <c r="N130" s="107"/>
      <c r="O130" s="101">
        <f>SUM(O131:O133)</f>
        <v>0</v>
      </c>
      <c r="P130" s="135"/>
    </row>
    <row r="131" spans="2:16" ht="16.2" x14ac:dyDescent="0.3">
      <c r="B131" s="146"/>
      <c r="C131" s="8"/>
      <c r="D131" s="8"/>
      <c r="E131" s="8"/>
      <c r="F131" s="8"/>
      <c r="G131" s="8"/>
      <c r="H131" s="194"/>
      <c r="I131" s="103">
        <f>SUM(K131+M131+O131)</f>
        <v>0</v>
      </c>
      <c r="J131" s="104" t="str">
        <f>"(15)"</f>
        <v>(15)</v>
      </c>
      <c r="K131" s="98">
        <f>SUM(K126*1.2)</f>
        <v>0</v>
      </c>
      <c r="L131" s="99" t="str">
        <f>"(15)"</f>
        <v>(15)</v>
      </c>
      <c r="M131" s="103">
        <f>SUM(M126*1.22)</f>
        <v>0</v>
      </c>
      <c r="N131" s="104" t="str">
        <f>"(15)"</f>
        <v>(15)</v>
      </c>
      <c r="O131" s="103">
        <f>SUM(O126*1.22)</f>
        <v>0</v>
      </c>
      <c r="P131" s="88" t="str">
        <f>"(15)"</f>
        <v>(15)</v>
      </c>
    </row>
    <row r="132" spans="2:16" ht="16.2" x14ac:dyDescent="0.3">
      <c r="B132" s="146"/>
      <c r="C132" s="8"/>
      <c r="D132" s="8"/>
      <c r="E132" s="8"/>
      <c r="F132" s="8"/>
      <c r="G132" s="8"/>
      <c r="H132" s="194"/>
      <c r="I132" s="103">
        <f>SUM(K132+M132+O132)</f>
        <v>32171</v>
      </c>
      <c r="J132" s="104" t="str">
        <f>"(50)"</f>
        <v>(50)</v>
      </c>
      <c r="K132" s="98">
        <f>K127</f>
        <v>12647</v>
      </c>
      <c r="L132" s="99" t="str">
        <f>"(50)"</f>
        <v>(50)</v>
      </c>
      <c r="M132" s="103">
        <f>M127</f>
        <v>19524</v>
      </c>
      <c r="N132" s="104" t="str">
        <f>"(50)"</f>
        <v>(50)</v>
      </c>
      <c r="O132" s="103">
        <f>O127</f>
        <v>0</v>
      </c>
      <c r="P132" s="88" t="str">
        <f>"(50)"</f>
        <v>(50)</v>
      </c>
    </row>
    <row r="133" spans="2:16" ht="16.8" thickBot="1" x14ac:dyDescent="0.35">
      <c r="B133" s="161"/>
      <c r="C133" s="162"/>
      <c r="D133" s="162"/>
      <c r="E133" s="162"/>
      <c r="F133" s="162"/>
      <c r="G133" s="162"/>
      <c r="H133" s="195"/>
      <c r="I133" s="131">
        <f>SUM(K133+M133+O133)</f>
        <v>13113.2</v>
      </c>
      <c r="J133" s="132" t="str">
        <f>"(55)"</f>
        <v>(55)</v>
      </c>
      <c r="K133" s="94">
        <f>SUM(K128*1.2)</f>
        <v>2743.2</v>
      </c>
      <c r="L133" s="95" t="str">
        <f>"(55)"</f>
        <v>(55)</v>
      </c>
      <c r="M133" s="131">
        <f>SUM(M128*1.22)</f>
        <v>10370</v>
      </c>
      <c r="N133" s="132" t="str">
        <f>"(55)"</f>
        <v>(55)</v>
      </c>
      <c r="O133" s="131">
        <f>SUM(O128*1.22)</f>
        <v>0</v>
      </c>
      <c r="P133" s="97" t="str">
        <f>"(55)"</f>
        <v>(55)</v>
      </c>
    </row>
    <row r="134" spans="2:16" ht="16.2" x14ac:dyDescent="0.3">
      <c r="B134" s="189" t="str">
        <f>'kuni 2025 detsember tegevuskava'!A46&amp;"/"&amp;'kuni 2025 detsember tegevuskava'!C46</f>
        <v>/</v>
      </c>
      <c r="C134" s="157">
        <f>'kuni 2025 detsember tegevuskava'!I46</f>
        <v>0</v>
      </c>
      <c r="D134" s="157">
        <f>'kuni 2025 detsember tegevuskava'!J46</f>
        <v>0</v>
      </c>
      <c r="E134" s="157">
        <f>'kuni 2025 detsember tegevuskava'!K46</f>
        <v>0</v>
      </c>
      <c r="F134" s="157" t="str">
        <f>'kuni 2025 detsember tegevuskava'!O46&amp;"/"</f>
        <v>/</v>
      </c>
      <c r="G134" s="157" t="e" cm="1">
        <f t="array" ref="G134">_xlfn.IFS('kuni 2025 detsember tegevuskava'!G46='kuni 2025 detsember tegevuskava'!$G$97,1,'kuni 2025 detsember tegevuskava'!G46='kuni 2025 detsember tegevuskava'!$G$98,2,'kuni 2025 detsember tegevuskava'!G46='kuni 2025 detsember tegevuskava'!$G$99,3,'kuni 2025 detsember tegevuskava'!G46='kuni 2025 detsember tegevuskava'!$G$100,4)</f>
        <v>#N/A</v>
      </c>
      <c r="H134" s="196" t="e" cm="1">
        <f t="array" ref="H134">_xlfn.IFS(OR('kuni 2025 detsember tegevuskava'!O46='kuni 2025 detsember tegevuskava'!$O$97,'kuni 2025 detsember tegevuskava'!O46='kuni 2025 detsember tegevuskava'!$O$99,'kuni 2025 detsember tegevuskava'!O46='kuni 2025 detsember tegevuskava'!$O$100,'kuni 2025 detsember tegevuskava'!O46='kuni 2025 detsember tegevuskava'!$O$101),1,'kuni 2025 detsember tegevuskava'!O46='kuni 2025 detsember tegevuskava'!$O$102,2,'kuni 2025 detsember tegevuskava'!O46='kuni 2025 detsember tegevuskava'!$O$103,2,'kuni 2025 detsember tegevuskava'!O46='kuni 2025 detsember tegevuskava'!$O$98,3)</f>
        <v>#N/A</v>
      </c>
      <c r="I134" s="133">
        <f>SUM(I135:I137)</f>
        <v>0</v>
      </c>
      <c r="J134" s="134"/>
      <c r="K134" s="82">
        <f>SUM(K135:K137)</f>
        <v>0</v>
      </c>
      <c r="L134" s="84"/>
      <c r="M134" s="133">
        <f>SUM(M135:M137)</f>
        <v>0</v>
      </c>
      <c r="N134" s="134"/>
      <c r="O134" s="82">
        <f>SUM(O135:O137)</f>
        <v>0</v>
      </c>
      <c r="P134" s="86"/>
    </row>
    <row r="135" spans="2:16" ht="16.2" x14ac:dyDescent="0.3">
      <c r="B135" s="146"/>
      <c r="C135" s="8"/>
      <c r="D135" s="8"/>
      <c r="E135" s="8"/>
      <c r="F135" s="8"/>
      <c r="G135" s="8"/>
      <c r="H135" s="194"/>
      <c r="I135" s="103">
        <f>SUM(K135+M135+O135)</f>
        <v>0</v>
      </c>
      <c r="J135" s="104" t="str">
        <f>"(15)"</f>
        <v>(15)</v>
      </c>
      <c r="K135" s="98">
        <f>'kuni 2025 detsember tegevuskava'!W46</f>
        <v>0</v>
      </c>
      <c r="L135" s="99" t="str">
        <f>"(15)"</f>
        <v>(15)</v>
      </c>
      <c r="M135" s="103">
        <f>'kuni 2025 detsember tegevuskava'!Z46</f>
        <v>0</v>
      </c>
      <c r="N135" s="104" t="str">
        <f>"(15)"</f>
        <v>(15)</v>
      </c>
      <c r="O135" s="98">
        <f>'kuni 2025 detsember tegevuskava'!AC46</f>
        <v>0</v>
      </c>
      <c r="P135" s="88" t="str">
        <f>"(15)"</f>
        <v>(15)</v>
      </c>
    </row>
    <row r="136" spans="2:16" ht="16.2" x14ac:dyDescent="0.3">
      <c r="B136" s="146"/>
      <c r="C136" s="8"/>
      <c r="D136" s="8"/>
      <c r="E136" s="8"/>
      <c r="F136" s="8"/>
      <c r="G136" s="8"/>
      <c r="H136" s="194"/>
      <c r="I136" s="103">
        <f>SUM(K136+M136+O136)</f>
        <v>0</v>
      </c>
      <c r="J136" s="104" t="str">
        <f>"(50)"</f>
        <v>(50)</v>
      </c>
      <c r="K136" s="98">
        <f>'kuni 2025 detsember tegevuskava'!X46</f>
        <v>0</v>
      </c>
      <c r="L136" s="99" t="str">
        <f>"(50)"</f>
        <v>(50)</v>
      </c>
      <c r="M136" s="103">
        <f>'kuni 2025 detsember tegevuskava'!AA46</f>
        <v>0</v>
      </c>
      <c r="N136" s="104" t="str">
        <f>"(50)"</f>
        <v>(50)</v>
      </c>
      <c r="O136" s="98">
        <f>'kuni 2025 detsember tegevuskava'!AD46</f>
        <v>0</v>
      </c>
      <c r="P136" s="88" t="str">
        <f>"(50)"</f>
        <v>(50)</v>
      </c>
    </row>
    <row r="137" spans="2:16" ht="16.2" x14ac:dyDescent="0.3">
      <c r="B137" s="146"/>
      <c r="C137" s="8"/>
      <c r="D137" s="8"/>
      <c r="E137" s="8"/>
      <c r="F137" s="8"/>
      <c r="G137" s="8"/>
      <c r="H137" s="194"/>
      <c r="I137" s="103">
        <f>SUM(K137+M137+O137)</f>
        <v>0</v>
      </c>
      <c r="J137" s="106" t="str">
        <f>"(55)"</f>
        <v>(55)</v>
      </c>
      <c r="K137" s="100">
        <f>'kuni 2025 detsember tegevuskava'!Y46</f>
        <v>0</v>
      </c>
      <c r="L137" s="89" t="str">
        <f>"(55)"</f>
        <v>(55)</v>
      </c>
      <c r="M137" s="105">
        <f>'kuni 2025 detsember tegevuskava'!AB46</f>
        <v>0</v>
      </c>
      <c r="N137" s="106" t="str">
        <f>"(55)"</f>
        <v>(55)</v>
      </c>
      <c r="O137" s="100">
        <f>'kuni 2025 detsember tegevuskava'!AE46</f>
        <v>0</v>
      </c>
      <c r="P137" s="91" t="str">
        <f>"(55)"</f>
        <v>(55)</v>
      </c>
    </row>
    <row r="138" spans="2:16" ht="16.2" x14ac:dyDescent="0.3">
      <c r="B138" s="146"/>
      <c r="C138" s="8"/>
      <c r="D138" s="8"/>
      <c r="E138" s="8"/>
      <c r="F138" s="8"/>
      <c r="G138" s="8"/>
      <c r="H138" s="194"/>
      <c r="I138" s="185" t="s">
        <v>242</v>
      </c>
      <c r="J138" s="8"/>
      <c r="K138" s="8"/>
      <c r="L138" s="8"/>
      <c r="M138" s="8"/>
      <c r="N138" s="8"/>
      <c r="O138" s="8"/>
      <c r="P138" s="160"/>
    </row>
    <row r="139" spans="2:16" ht="16.2" x14ac:dyDescent="0.3">
      <c r="B139" s="146"/>
      <c r="C139" s="8"/>
      <c r="D139" s="8"/>
      <c r="E139" s="8"/>
      <c r="F139" s="8"/>
      <c r="G139" s="8"/>
      <c r="H139" s="194"/>
      <c r="I139" s="180">
        <f>SUM(I140:I142)</f>
        <v>0</v>
      </c>
      <c r="J139" s="102"/>
      <c r="K139" s="92">
        <f>SUM(K140:K142)</f>
        <v>0</v>
      </c>
      <c r="L139" s="93"/>
      <c r="M139" s="101">
        <f>SUM(M140:M142)</f>
        <v>0</v>
      </c>
      <c r="N139" s="107"/>
      <c r="O139" s="101">
        <f>SUM(O140:O142)</f>
        <v>0</v>
      </c>
      <c r="P139" s="135"/>
    </row>
    <row r="140" spans="2:16" ht="16.2" x14ac:dyDescent="0.3">
      <c r="B140" s="146"/>
      <c r="C140" s="8"/>
      <c r="D140" s="8"/>
      <c r="E140" s="8"/>
      <c r="F140" s="8"/>
      <c r="G140" s="8"/>
      <c r="H140" s="194"/>
      <c r="I140" s="103">
        <f>SUM(K140+M140+O140)</f>
        <v>0</v>
      </c>
      <c r="J140" s="104" t="str">
        <f>"(15)"</f>
        <v>(15)</v>
      </c>
      <c r="K140" s="98">
        <f>SUM(K135*1.2)</f>
        <v>0</v>
      </c>
      <c r="L140" s="99" t="str">
        <f>"(15)"</f>
        <v>(15)</v>
      </c>
      <c r="M140" s="103">
        <f>SUM(M135*1.22)</f>
        <v>0</v>
      </c>
      <c r="N140" s="104" t="str">
        <f>"(15)"</f>
        <v>(15)</v>
      </c>
      <c r="O140" s="103">
        <f>SUM(O135*1.22)</f>
        <v>0</v>
      </c>
      <c r="P140" s="88" t="str">
        <f>"(15)"</f>
        <v>(15)</v>
      </c>
    </row>
    <row r="141" spans="2:16" ht="16.2" x14ac:dyDescent="0.3">
      <c r="B141" s="146"/>
      <c r="C141" s="8"/>
      <c r="D141" s="8"/>
      <c r="E141" s="8"/>
      <c r="F141" s="8"/>
      <c r="G141" s="8"/>
      <c r="H141" s="194"/>
      <c r="I141" s="103">
        <f>SUM(K141+M141+O141)</f>
        <v>0</v>
      </c>
      <c r="J141" s="104" t="str">
        <f>"(50)"</f>
        <v>(50)</v>
      </c>
      <c r="K141" s="98">
        <f>K136</f>
        <v>0</v>
      </c>
      <c r="L141" s="99" t="str">
        <f>"(50)"</f>
        <v>(50)</v>
      </c>
      <c r="M141" s="103">
        <f>M136</f>
        <v>0</v>
      </c>
      <c r="N141" s="104" t="str">
        <f>"(50)"</f>
        <v>(50)</v>
      </c>
      <c r="O141" s="103">
        <f>O136</f>
        <v>0</v>
      </c>
      <c r="P141" s="88" t="str">
        <f>"(50)"</f>
        <v>(50)</v>
      </c>
    </row>
    <row r="142" spans="2:16" ht="16.8" thickBot="1" x14ac:dyDescent="0.35">
      <c r="B142" s="146"/>
      <c r="C142" s="8"/>
      <c r="D142" s="8"/>
      <c r="E142" s="8"/>
      <c r="F142" s="8"/>
      <c r="G142" s="8"/>
      <c r="H142" s="194"/>
      <c r="I142" s="131">
        <f>SUM(K142+M142+O142)</f>
        <v>0</v>
      </c>
      <c r="J142" s="132" t="str">
        <f>"(55)"</f>
        <v>(55)</v>
      </c>
      <c r="K142" s="94">
        <f>SUM(K137*1.2)</f>
        <v>0</v>
      </c>
      <c r="L142" s="95" t="str">
        <f>"(55)"</f>
        <v>(55)</v>
      </c>
      <c r="M142" s="131">
        <f>SUM(M137*1.22)</f>
        <v>0</v>
      </c>
      <c r="N142" s="132" t="str">
        <f>"(55)"</f>
        <v>(55)</v>
      </c>
      <c r="O142" s="131">
        <f>SUM(O137*1.22)</f>
        <v>0</v>
      </c>
      <c r="P142" s="97" t="str">
        <f>"(55)"</f>
        <v>(55)</v>
      </c>
    </row>
    <row r="143" spans="2:16" ht="16.2" x14ac:dyDescent="0.3">
      <c r="B143" s="189" t="str">
        <f>'kuni 2025 detsember tegevuskava'!A47&amp;"/"&amp;'kuni 2025 detsember tegevuskava'!C47</f>
        <v>/</v>
      </c>
      <c r="C143" s="157">
        <f>'kuni 2025 detsember tegevuskava'!I47</f>
        <v>0</v>
      </c>
      <c r="D143" s="157">
        <f>'kuni 2025 detsember tegevuskava'!J47</f>
        <v>0</v>
      </c>
      <c r="E143" s="157">
        <f>'kuni 2025 detsember tegevuskava'!K47</f>
        <v>0</v>
      </c>
      <c r="F143" s="157" t="str">
        <f>'kuni 2025 detsember tegevuskava'!O47&amp;"/"</f>
        <v>/</v>
      </c>
      <c r="G143" s="157" t="e" cm="1">
        <f t="array" ref="G143">_xlfn.IFS('kuni 2025 detsember tegevuskava'!G47='kuni 2025 detsember tegevuskava'!$G$97,1,'kuni 2025 detsember tegevuskava'!G47='kuni 2025 detsember tegevuskava'!$G$98,2,'kuni 2025 detsember tegevuskava'!G47='kuni 2025 detsember tegevuskava'!$G$99,3,'kuni 2025 detsember tegevuskava'!G47='kuni 2025 detsember tegevuskava'!$G$100,4)</f>
        <v>#N/A</v>
      </c>
      <c r="H143" s="196" t="e" cm="1">
        <f t="array" ref="H143">_xlfn.IFS(OR('kuni 2025 detsember tegevuskava'!O47='kuni 2025 detsember tegevuskava'!$O$97,'kuni 2025 detsember tegevuskava'!O47='kuni 2025 detsember tegevuskava'!$O$99,'kuni 2025 detsember tegevuskava'!O47='kuni 2025 detsember tegevuskava'!$O$100,'kuni 2025 detsember tegevuskava'!O47='kuni 2025 detsember tegevuskava'!$O$101),1,'kuni 2025 detsember tegevuskava'!O47='kuni 2025 detsember tegevuskava'!$O$102,2,'kuni 2025 detsember tegevuskava'!O47='kuni 2025 detsember tegevuskava'!$O$103,2,'kuni 2025 detsember tegevuskava'!O47='kuni 2025 detsember tegevuskava'!$O$98,3)</f>
        <v>#N/A</v>
      </c>
      <c r="I143" s="133">
        <f>SUM(I144:I146)</f>
        <v>0</v>
      </c>
      <c r="J143" s="134"/>
      <c r="K143" s="82">
        <f>SUM(K144:K146)</f>
        <v>0</v>
      </c>
      <c r="L143" s="84"/>
      <c r="M143" s="133">
        <f>SUM(M144:M146)</f>
        <v>0</v>
      </c>
      <c r="N143" s="134"/>
      <c r="O143" s="82">
        <f>SUM(O144:O146)</f>
        <v>0</v>
      </c>
      <c r="P143" s="86"/>
    </row>
    <row r="144" spans="2:16" ht="16.2" x14ac:dyDescent="0.3">
      <c r="B144" s="146"/>
      <c r="C144" s="8"/>
      <c r="D144" s="8"/>
      <c r="E144" s="8"/>
      <c r="F144" s="8"/>
      <c r="G144" s="8"/>
      <c r="H144" s="194"/>
      <c r="I144" s="103">
        <f>SUM(K144+M144+O144)</f>
        <v>0</v>
      </c>
      <c r="J144" s="104" t="str">
        <f>"(15)"</f>
        <v>(15)</v>
      </c>
      <c r="K144" s="98">
        <f>'kuni 2025 detsember tegevuskava'!W47</f>
        <v>0</v>
      </c>
      <c r="L144" s="99" t="str">
        <f>"(15)"</f>
        <v>(15)</v>
      </c>
      <c r="M144" s="103">
        <f>'kuni 2025 detsember tegevuskava'!Z47</f>
        <v>0</v>
      </c>
      <c r="N144" s="104" t="str">
        <f>"(15)"</f>
        <v>(15)</v>
      </c>
      <c r="O144" s="98">
        <f>'kuni 2025 detsember tegevuskava'!AC47</f>
        <v>0</v>
      </c>
      <c r="P144" s="88" t="str">
        <f>"(15)"</f>
        <v>(15)</v>
      </c>
    </row>
    <row r="145" spans="2:16" ht="16.2" x14ac:dyDescent="0.3">
      <c r="B145" s="146"/>
      <c r="C145" s="8"/>
      <c r="D145" s="8"/>
      <c r="E145" s="8"/>
      <c r="F145" s="8"/>
      <c r="G145" s="8"/>
      <c r="H145" s="194"/>
      <c r="I145" s="103">
        <f>SUM(K145+M145+O145)</f>
        <v>0</v>
      </c>
      <c r="J145" s="104" t="str">
        <f>"(50)"</f>
        <v>(50)</v>
      </c>
      <c r="K145" s="98">
        <f>'kuni 2025 detsember tegevuskava'!X47</f>
        <v>0</v>
      </c>
      <c r="L145" s="99" t="str">
        <f>"(50)"</f>
        <v>(50)</v>
      </c>
      <c r="M145" s="103">
        <f>'kuni 2025 detsember tegevuskava'!AA47</f>
        <v>0</v>
      </c>
      <c r="N145" s="104" t="str">
        <f>"(50)"</f>
        <v>(50)</v>
      </c>
      <c r="O145" s="98">
        <f>'kuni 2025 detsember tegevuskava'!AD47</f>
        <v>0</v>
      </c>
      <c r="P145" s="88" t="str">
        <f>"(50)"</f>
        <v>(50)</v>
      </c>
    </row>
    <row r="146" spans="2:16" ht="16.2" x14ac:dyDescent="0.3">
      <c r="B146" s="146"/>
      <c r="C146" s="8"/>
      <c r="D146" s="8"/>
      <c r="E146" s="8"/>
      <c r="F146" s="8"/>
      <c r="G146" s="8"/>
      <c r="H146" s="194"/>
      <c r="I146" s="103">
        <f>SUM(K146+M146+O146)</f>
        <v>0</v>
      </c>
      <c r="J146" s="106" t="str">
        <f>"(55)"</f>
        <v>(55)</v>
      </c>
      <c r="K146" s="100">
        <f>'kuni 2025 detsember tegevuskava'!Y47</f>
        <v>0</v>
      </c>
      <c r="L146" s="89" t="str">
        <f>"(55)"</f>
        <v>(55)</v>
      </c>
      <c r="M146" s="105">
        <f>'kuni 2025 detsember tegevuskava'!AB47</f>
        <v>0</v>
      </c>
      <c r="N146" s="106" t="str">
        <f>"(55)"</f>
        <v>(55)</v>
      </c>
      <c r="O146" s="100">
        <f>'kuni 2025 detsember tegevuskava'!AE47</f>
        <v>0</v>
      </c>
      <c r="P146" s="91" t="str">
        <f>"(55)"</f>
        <v>(55)</v>
      </c>
    </row>
    <row r="147" spans="2:16" ht="16.2" x14ac:dyDescent="0.3">
      <c r="B147" s="146"/>
      <c r="C147" s="8"/>
      <c r="D147" s="8"/>
      <c r="E147" s="8"/>
      <c r="F147" s="8"/>
      <c r="G147" s="8"/>
      <c r="H147" s="194"/>
      <c r="I147" s="185" t="s">
        <v>242</v>
      </c>
      <c r="J147" s="8"/>
      <c r="K147" s="8"/>
      <c r="L147" s="8"/>
      <c r="M147" s="8"/>
      <c r="N147" s="8"/>
      <c r="O147" s="8"/>
      <c r="P147" s="160"/>
    </row>
    <row r="148" spans="2:16" ht="16.2" x14ac:dyDescent="0.3">
      <c r="B148" s="146"/>
      <c r="C148" s="8"/>
      <c r="D148" s="8"/>
      <c r="E148" s="8"/>
      <c r="F148" s="8"/>
      <c r="G148" s="8"/>
      <c r="H148" s="194"/>
      <c r="I148" s="180">
        <f>SUM(I149:I151)</f>
        <v>0</v>
      </c>
      <c r="J148" s="102"/>
      <c r="K148" s="92">
        <f>SUM(K149:K151)</f>
        <v>0</v>
      </c>
      <c r="L148" s="93"/>
      <c r="M148" s="101">
        <f>SUM(M149:M151)</f>
        <v>0</v>
      </c>
      <c r="N148" s="107"/>
      <c r="O148" s="101">
        <f>SUM(O149:O151)</f>
        <v>0</v>
      </c>
      <c r="P148" s="135"/>
    </row>
    <row r="149" spans="2:16" ht="16.2" x14ac:dyDescent="0.3">
      <c r="B149" s="146"/>
      <c r="C149" s="8"/>
      <c r="D149" s="8"/>
      <c r="E149" s="8"/>
      <c r="F149" s="8"/>
      <c r="G149" s="8"/>
      <c r="H149" s="194"/>
      <c r="I149" s="103">
        <f>SUM(K149+M149+O149)</f>
        <v>0</v>
      </c>
      <c r="J149" s="104" t="str">
        <f>"(15)"</f>
        <v>(15)</v>
      </c>
      <c r="K149" s="98">
        <f>SUM(K144*1.2)</f>
        <v>0</v>
      </c>
      <c r="L149" s="99" t="str">
        <f>"(15)"</f>
        <v>(15)</v>
      </c>
      <c r="M149" s="103">
        <f>SUM(M144*1.22)</f>
        <v>0</v>
      </c>
      <c r="N149" s="104" t="str">
        <f>"(15)"</f>
        <v>(15)</v>
      </c>
      <c r="O149" s="103">
        <f>SUM(O144*1.22)</f>
        <v>0</v>
      </c>
      <c r="P149" s="88" t="str">
        <f>"(15)"</f>
        <v>(15)</v>
      </c>
    </row>
    <row r="150" spans="2:16" ht="16.2" x14ac:dyDescent="0.3">
      <c r="B150" s="146"/>
      <c r="C150" s="8"/>
      <c r="D150" s="8"/>
      <c r="E150" s="8"/>
      <c r="F150" s="8"/>
      <c r="G150" s="8"/>
      <c r="H150" s="194"/>
      <c r="I150" s="103">
        <f>SUM(K150+M150+O150)</f>
        <v>0</v>
      </c>
      <c r="J150" s="104" t="str">
        <f>"(50)"</f>
        <v>(50)</v>
      </c>
      <c r="K150" s="98">
        <f>K145</f>
        <v>0</v>
      </c>
      <c r="L150" s="99" t="str">
        <f>"(50)"</f>
        <v>(50)</v>
      </c>
      <c r="M150" s="103">
        <f>M145</f>
        <v>0</v>
      </c>
      <c r="N150" s="104" t="str">
        <f>"(50)"</f>
        <v>(50)</v>
      </c>
      <c r="O150" s="103">
        <f>O145</f>
        <v>0</v>
      </c>
      <c r="P150" s="88" t="str">
        <f>"(50)"</f>
        <v>(50)</v>
      </c>
    </row>
    <row r="151" spans="2:16" ht="16.8" thickBot="1" x14ac:dyDescent="0.35">
      <c r="B151" s="161"/>
      <c r="C151" s="162"/>
      <c r="D151" s="162"/>
      <c r="E151" s="162"/>
      <c r="F151" s="162"/>
      <c r="G151" s="162"/>
      <c r="H151" s="195"/>
      <c r="I151" s="131">
        <f>SUM(K151+M151+O151)</f>
        <v>0</v>
      </c>
      <c r="J151" s="132" t="str">
        <f>"(55)"</f>
        <v>(55)</v>
      </c>
      <c r="K151" s="94">
        <f>SUM(K146*1.2)</f>
        <v>0</v>
      </c>
      <c r="L151" s="95" t="str">
        <f>"(55)"</f>
        <v>(55)</v>
      </c>
      <c r="M151" s="131">
        <f>SUM(M146*1.22)</f>
        <v>0</v>
      </c>
      <c r="N151" s="132" t="str">
        <f>"(55)"</f>
        <v>(55)</v>
      </c>
      <c r="O151" s="131">
        <f>SUM(O146*1.22)</f>
        <v>0</v>
      </c>
      <c r="P151" s="97" t="str">
        <f>"(55)"</f>
        <v>(55)</v>
      </c>
    </row>
    <row r="152" spans="2:16" ht="16.2" x14ac:dyDescent="0.3">
      <c r="B152" s="189" t="str">
        <f>'kuni 2025 detsember tegevuskava'!A48&amp;"/"&amp;'kuni 2025 detsember tegevuskava'!C48</f>
        <v>/</v>
      </c>
      <c r="C152" s="157">
        <f>'kuni 2025 detsember tegevuskava'!I48</f>
        <v>0</v>
      </c>
      <c r="D152" s="157">
        <f>'kuni 2025 detsember tegevuskava'!J48</f>
        <v>0</v>
      </c>
      <c r="E152" s="157">
        <f>'kuni 2025 detsember tegevuskava'!K48</f>
        <v>0</v>
      </c>
      <c r="F152" s="157" t="str">
        <f>'kuni 2025 detsember tegevuskava'!O48&amp;"/"</f>
        <v>/</v>
      </c>
      <c r="G152" s="157" t="e" cm="1">
        <f t="array" ref="G152">_xlfn.IFS('kuni 2025 detsember tegevuskava'!G48='kuni 2025 detsember tegevuskava'!$G$97,1,'kuni 2025 detsember tegevuskava'!G48='kuni 2025 detsember tegevuskava'!$G$98,2,'kuni 2025 detsember tegevuskava'!G48='kuni 2025 detsember tegevuskava'!$G$99,3,'kuni 2025 detsember tegevuskava'!G48='kuni 2025 detsember tegevuskava'!$G$100,4)</f>
        <v>#N/A</v>
      </c>
      <c r="H152" s="196" t="e" cm="1">
        <f t="array" ref="H152">_xlfn.IFS(OR('kuni 2025 detsember tegevuskava'!O48='kuni 2025 detsember tegevuskava'!$O$97,'kuni 2025 detsember tegevuskava'!O48='kuni 2025 detsember tegevuskava'!$O$99,'kuni 2025 detsember tegevuskava'!O48='kuni 2025 detsember tegevuskava'!$O$100,'kuni 2025 detsember tegevuskava'!O48='kuni 2025 detsember tegevuskava'!$O$101),1,'kuni 2025 detsember tegevuskava'!O48='kuni 2025 detsember tegevuskava'!$O$102,2,'kuni 2025 detsember tegevuskava'!O48='kuni 2025 detsember tegevuskava'!$O$103,2,'kuni 2025 detsember tegevuskava'!O48='kuni 2025 detsember tegevuskava'!$O$98,3)</f>
        <v>#N/A</v>
      </c>
      <c r="I152" s="133">
        <f>SUM(I153:I155)</f>
        <v>0</v>
      </c>
      <c r="J152" s="134"/>
      <c r="K152" s="82">
        <f>SUM(K153:K155)</f>
        <v>0</v>
      </c>
      <c r="L152" s="84"/>
      <c r="M152" s="133">
        <f>SUM(M153:M155)</f>
        <v>0</v>
      </c>
      <c r="N152" s="134"/>
      <c r="O152" s="82">
        <f>SUM(O153:O155)</f>
        <v>0</v>
      </c>
      <c r="P152" s="86"/>
    </row>
    <row r="153" spans="2:16" ht="16.2" x14ac:dyDescent="0.3">
      <c r="B153" s="146"/>
      <c r="C153" s="8"/>
      <c r="D153" s="8"/>
      <c r="E153" s="8"/>
      <c r="F153" s="8"/>
      <c r="G153" s="8"/>
      <c r="H153" s="194"/>
      <c r="I153" s="103">
        <f>SUM(K153+M153+O153)</f>
        <v>0</v>
      </c>
      <c r="J153" s="104" t="str">
        <f>"(15)"</f>
        <v>(15)</v>
      </c>
      <c r="K153" s="98">
        <f>'kuni 2025 detsember tegevuskava'!W48</f>
        <v>0</v>
      </c>
      <c r="L153" s="99" t="str">
        <f>"(15)"</f>
        <v>(15)</v>
      </c>
      <c r="M153" s="103">
        <f>'kuni 2025 detsember tegevuskava'!Z48</f>
        <v>0</v>
      </c>
      <c r="N153" s="104" t="str">
        <f>"(15)"</f>
        <v>(15)</v>
      </c>
      <c r="O153" s="98">
        <f>'kuni 2025 detsember tegevuskava'!AC48</f>
        <v>0</v>
      </c>
      <c r="P153" s="88" t="str">
        <f>"(15)"</f>
        <v>(15)</v>
      </c>
    </row>
    <row r="154" spans="2:16" ht="16.2" x14ac:dyDescent="0.3">
      <c r="B154" s="146"/>
      <c r="C154" s="8"/>
      <c r="D154" s="8"/>
      <c r="E154" s="8"/>
      <c r="F154" s="8"/>
      <c r="G154" s="8"/>
      <c r="H154" s="194"/>
      <c r="I154" s="103">
        <f>SUM(K154+M154+O154)</f>
        <v>0</v>
      </c>
      <c r="J154" s="104" t="str">
        <f>"(50)"</f>
        <v>(50)</v>
      </c>
      <c r="K154" s="98">
        <f>'kuni 2025 detsember tegevuskava'!X48</f>
        <v>0</v>
      </c>
      <c r="L154" s="99" t="str">
        <f>"(50)"</f>
        <v>(50)</v>
      </c>
      <c r="M154" s="103">
        <f>'kuni 2025 detsember tegevuskava'!AA48</f>
        <v>0</v>
      </c>
      <c r="N154" s="104" t="str">
        <f>"(50)"</f>
        <v>(50)</v>
      </c>
      <c r="O154" s="98">
        <f>'kuni 2025 detsember tegevuskava'!AD48</f>
        <v>0</v>
      </c>
      <c r="P154" s="88" t="str">
        <f>"(50)"</f>
        <v>(50)</v>
      </c>
    </row>
    <row r="155" spans="2:16" ht="16.2" x14ac:dyDescent="0.3">
      <c r="B155" s="146"/>
      <c r="C155" s="8"/>
      <c r="D155" s="8"/>
      <c r="E155" s="8"/>
      <c r="F155" s="8"/>
      <c r="G155" s="8"/>
      <c r="H155" s="194"/>
      <c r="I155" s="103">
        <f>SUM(K155+M155+O155)</f>
        <v>0</v>
      </c>
      <c r="J155" s="106" t="str">
        <f>"(55)"</f>
        <v>(55)</v>
      </c>
      <c r="K155" s="100">
        <f>'kuni 2025 detsember tegevuskava'!Y48</f>
        <v>0</v>
      </c>
      <c r="L155" s="89" t="str">
        <f>"(55)"</f>
        <v>(55)</v>
      </c>
      <c r="M155" s="105">
        <f>'kuni 2025 detsember tegevuskava'!AB48</f>
        <v>0</v>
      </c>
      <c r="N155" s="106" t="str">
        <f>"(55)"</f>
        <v>(55)</v>
      </c>
      <c r="O155" s="100">
        <f>'kuni 2025 detsember tegevuskava'!AE48</f>
        <v>0</v>
      </c>
      <c r="P155" s="91" t="str">
        <f>"(55)"</f>
        <v>(55)</v>
      </c>
    </row>
    <row r="156" spans="2:16" ht="16.2" x14ac:dyDescent="0.3">
      <c r="B156" s="146"/>
      <c r="C156" s="8"/>
      <c r="D156" s="8"/>
      <c r="E156" s="8"/>
      <c r="F156" s="8"/>
      <c r="G156" s="8"/>
      <c r="H156" s="194"/>
      <c r="I156" s="185" t="s">
        <v>242</v>
      </c>
      <c r="J156" s="8"/>
      <c r="K156" s="8"/>
      <c r="L156" s="8"/>
      <c r="M156" s="8"/>
      <c r="N156" s="8"/>
      <c r="O156" s="8"/>
      <c r="P156" s="160"/>
    </row>
    <row r="157" spans="2:16" ht="16.2" x14ac:dyDescent="0.3">
      <c r="B157" s="146"/>
      <c r="C157" s="8"/>
      <c r="D157" s="8"/>
      <c r="E157" s="8"/>
      <c r="F157" s="8"/>
      <c r="G157" s="8"/>
      <c r="H157" s="194"/>
      <c r="I157" s="180">
        <f>SUM(I158:I160)</f>
        <v>0</v>
      </c>
      <c r="J157" s="102"/>
      <c r="K157" s="92">
        <f>SUM(K158:K160)</f>
        <v>0</v>
      </c>
      <c r="L157" s="93"/>
      <c r="M157" s="101">
        <f>SUM(M158:M160)</f>
        <v>0</v>
      </c>
      <c r="N157" s="107"/>
      <c r="O157" s="101">
        <f>SUM(O158:O160)</f>
        <v>0</v>
      </c>
      <c r="P157" s="135"/>
    </row>
    <row r="158" spans="2:16" ht="16.2" x14ac:dyDescent="0.3">
      <c r="B158" s="146"/>
      <c r="C158" s="8"/>
      <c r="D158" s="8"/>
      <c r="E158" s="8"/>
      <c r="F158" s="8"/>
      <c r="G158" s="8"/>
      <c r="H158" s="194"/>
      <c r="I158" s="103">
        <f>SUM(K158+M158+O158)</f>
        <v>0</v>
      </c>
      <c r="J158" s="104" t="str">
        <f>"(15)"</f>
        <v>(15)</v>
      </c>
      <c r="K158" s="98">
        <f>SUM(K153*1.2)</f>
        <v>0</v>
      </c>
      <c r="L158" s="99" t="str">
        <f>"(15)"</f>
        <v>(15)</v>
      </c>
      <c r="M158" s="103">
        <f>SUM(M153*1.22)</f>
        <v>0</v>
      </c>
      <c r="N158" s="104" t="str">
        <f>"(15)"</f>
        <v>(15)</v>
      </c>
      <c r="O158" s="103">
        <f>SUM(O153*1.22)</f>
        <v>0</v>
      </c>
      <c r="P158" s="88" t="str">
        <f>"(15)"</f>
        <v>(15)</v>
      </c>
    </row>
    <row r="159" spans="2:16" ht="16.2" x14ac:dyDescent="0.3">
      <c r="B159" s="146"/>
      <c r="C159" s="8"/>
      <c r="D159" s="8"/>
      <c r="E159" s="8"/>
      <c r="F159" s="8"/>
      <c r="G159" s="8"/>
      <c r="H159" s="194"/>
      <c r="I159" s="103">
        <f>SUM(K159+M159+O159)</f>
        <v>0</v>
      </c>
      <c r="J159" s="104" t="str">
        <f>"(50)"</f>
        <v>(50)</v>
      </c>
      <c r="K159" s="98">
        <f>K154</f>
        <v>0</v>
      </c>
      <c r="L159" s="99" t="str">
        <f>"(50)"</f>
        <v>(50)</v>
      </c>
      <c r="M159" s="103">
        <f>M154</f>
        <v>0</v>
      </c>
      <c r="N159" s="104" t="str">
        <f>"(50)"</f>
        <v>(50)</v>
      </c>
      <c r="O159" s="103">
        <f>O154</f>
        <v>0</v>
      </c>
      <c r="P159" s="88" t="str">
        <f>"(50)"</f>
        <v>(50)</v>
      </c>
    </row>
    <row r="160" spans="2:16" ht="16.8" thickBot="1" x14ac:dyDescent="0.35">
      <c r="B160" s="161"/>
      <c r="C160" s="162"/>
      <c r="D160" s="162"/>
      <c r="E160" s="162"/>
      <c r="F160" s="162"/>
      <c r="G160" s="162"/>
      <c r="H160" s="195"/>
      <c r="I160" s="131">
        <f>SUM(K160+M160+O160)</f>
        <v>0</v>
      </c>
      <c r="J160" s="132" t="str">
        <f>"(55)"</f>
        <v>(55)</v>
      </c>
      <c r="K160" s="94">
        <f>SUM(K155*1.2)</f>
        <v>0</v>
      </c>
      <c r="L160" s="95" t="str">
        <f>"(55)"</f>
        <v>(55)</v>
      </c>
      <c r="M160" s="131">
        <f>SUM(M155*1.22)</f>
        <v>0</v>
      </c>
      <c r="N160" s="132" t="str">
        <f>"(55)"</f>
        <v>(55)</v>
      </c>
      <c r="O160" s="131">
        <f>SUM(O155*1.22)</f>
        <v>0</v>
      </c>
      <c r="P160" s="97" t="str">
        <f>"(55)"</f>
        <v>(55)</v>
      </c>
    </row>
    <row r="161" spans="2:16" ht="16.2" x14ac:dyDescent="0.3">
      <c r="B161" s="189" t="str">
        <f>'kuni 2025 detsember tegevuskava'!A49&amp;"/"&amp;'kuni 2025 detsember tegevuskava'!C49</f>
        <v>/</v>
      </c>
      <c r="C161" s="157">
        <f>'kuni 2025 detsember tegevuskava'!I49</f>
        <v>0</v>
      </c>
      <c r="D161" s="157">
        <f>'kuni 2025 detsember tegevuskava'!J49</f>
        <v>0</v>
      </c>
      <c r="E161" s="157">
        <f>'kuni 2025 detsember tegevuskava'!K49</f>
        <v>0</v>
      </c>
      <c r="F161" s="157" t="str">
        <f>'kuni 2025 detsember tegevuskava'!O49&amp;"/"</f>
        <v>/</v>
      </c>
      <c r="G161" s="157" t="e" cm="1">
        <f t="array" ref="G161">_xlfn.IFS('kuni 2025 detsember tegevuskava'!G49='kuni 2025 detsember tegevuskava'!$G$97,1,'kuni 2025 detsember tegevuskava'!G49='kuni 2025 detsember tegevuskava'!$G$98,2,'kuni 2025 detsember tegevuskava'!G49='kuni 2025 detsember tegevuskava'!$G$99,3,'kuni 2025 detsember tegevuskava'!G49='kuni 2025 detsember tegevuskava'!$G$100,4)</f>
        <v>#N/A</v>
      </c>
      <c r="H161" s="196" t="e" cm="1">
        <f t="array" ref="H161">_xlfn.IFS(OR('kuni 2025 detsember tegevuskava'!O49='kuni 2025 detsember tegevuskava'!$O$97,'kuni 2025 detsember tegevuskava'!O49='kuni 2025 detsember tegevuskava'!$O$99,'kuni 2025 detsember tegevuskava'!O49='kuni 2025 detsember tegevuskava'!$O$100,'kuni 2025 detsember tegevuskava'!O49='kuni 2025 detsember tegevuskava'!$O$101),1,'kuni 2025 detsember tegevuskava'!O49='kuni 2025 detsember tegevuskava'!$O$102,2,'kuni 2025 detsember tegevuskava'!O49='kuni 2025 detsember tegevuskava'!$O$103,2,'kuni 2025 detsember tegevuskava'!O49='kuni 2025 detsember tegevuskava'!$O$98,3)</f>
        <v>#N/A</v>
      </c>
      <c r="I161" s="133">
        <f>SUM(I162:I164)</f>
        <v>0</v>
      </c>
      <c r="J161" s="134"/>
      <c r="K161" s="82">
        <f>SUM(K162:K164)</f>
        <v>0</v>
      </c>
      <c r="L161" s="84"/>
      <c r="M161" s="133">
        <f>SUM(M162:M164)</f>
        <v>0</v>
      </c>
      <c r="N161" s="134"/>
      <c r="O161" s="82">
        <f>SUM(O162:O164)</f>
        <v>0</v>
      </c>
      <c r="P161" s="86"/>
    </row>
    <row r="162" spans="2:16" ht="16.2" x14ac:dyDescent="0.3">
      <c r="B162" s="146"/>
      <c r="C162" s="8"/>
      <c r="D162" s="8"/>
      <c r="E162" s="8"/>
      <c r="F162" s="8"/>
      <c r="G162" s="8"/>
      <c r="H162" s="194"/>
      <c r="I162" s="103">
        <f>SUM(K162+M162+O162)</f>
        <v>0</v>
      </c>
      <c r="J162" s="104" t="str">
        <f>"(15)"</f>
        <v>(15)</v>
      </c>
      <c r="K162" s="98">
        <f>'kuni 2025 detsember tegevuskava'!W49</f>
        <v>0</v>
      </c>
      <c r="L162" s="99" t="str">
        <f>"(15)"</f>
        <v>(15)</v>
      </c>
      <c r="M162" s="103">
        <f>'kuni 2025 detsember tegevuskava'!Z49</f>
        <v>0</v>
      </c>
      <c r="N162" s="104" t="str">
        <f>"(15)"</f>
        <v>(15)</v>
      </c>
      <c r="O162" s="98">
        <f>'kuni 2025 detsember tegevuskava'!AC49</f>
        <v>0</v>
      </c>
      <c r="P162" s="88" t="str">
        <f>"(15)"</f>
        <v>(15)</v>
      </c>
    </row>
    <row r="163" spans="2:16" ht="16.2" x14ac:dyDescent="0.3">
      <c r="B163" s="146"/>
      <c r="C163" s="8"/>
      <c r="D163" s="8"/>
      <c r="E163" s="8"/>
      <c r="F163" s="8"/>
      <c r="G163" s="8"/>
      <c r="H163" s="194"/>
      <c r="I163" s="103">
        <f>SUM(K163+M163+O163)</f>
        <v>0</v>
      </c>
      <c r="J163" s="104" t="str">
        <f>"(50)"</f>
        <v>(50)</v>
      </c>
      <c r="K163" s="98">
        <f>'kuni 2025 detsember tegevuskava'!X49</f>
        <v>0</v>
      </c>
      <c r="L163" s="99" t="str">
        <f>"(50)"</f>
        <v>(50)</v>
      </c>
      <c r="M163" s="103">
        <f>'kuni 2025 detsember tegevuskava'!AA49</f>
        <v>0</v>
      </c>
      <c r="N163" s="104" t="str">
        <f>"(50)"</f>
        <v>(50)</v>
      </c>
      <c r="O163" s="98">
        <f>'kuni 2025 detsember tegevuskava'!AD49</f>
        <v>0</v>
      </c>
      <c r="P163" s="88" t="str">
        <f>"(50)"</f>
        <v>(50)</v>
      </c>
    </row>
    <row r="164" spans="2:16" ht="16.2" x14ac:dyDescent="0.3">
      <c r="B164" s="146"/>
      <c r="C164" s="8"/>
      <c r="D164" s="8"/>
      <c r="E164" s="8"/>
      <c r="F164" s="8"/>
      <c r="G164" s="8"/>
      <c r="H164" s="194"/>
      <c r="I164" s="103">
        <f>SUM(K164+M164+O164)</f>
        <v>0</v>
      </c>
      <c r="J164" s="106" t="str">
        <f>"(55)"</f>
        <v>(55)</v>
      </c>
      <c r="K164" s="100">
        <f>'kuni 2025 detsember tegevuskava'!Y49</f>
        <v>0</v>
      </c>
      <c r="L164" s="89" t="str">
        <f>"(55)"</f>
        <v>(55)</v>
      </c>
      <c r="M164" s="105">
        <f>'kuni 2025 detsember tegevuskava'!AB48</f>
        <v>0</v>
      </c>
      <c r="N164" s="106" t="str">
        <f>"(55)"</f>
        <v>(55)</v>
      </c>
      <c r="O164" s="100">
        <f>'kuni 2025 detsember tegevuskava'!AE49</f>
        <v>0</v>
      </c>
      <c r="P164" s="91" t="str">
        <f>"(55)"</f>
        <v>(55)</v>
      </c>
    </row>
    <row r="165" spans="2:16" ht="16.2" x14ac:dyDescent="0.3">
      <c r="B165" s="146"/>
      <c r="C165" s="8"/>
      <c r="D165" s="8"/>
      <c r="E165" s="8"/>
      <c r="F165" s="8"/>
      <c r="G165" s="8"/>
      <c r="H165" s="194"/>
      <c r="I165" s="185" t="s">
        <v>242</v>
      </c>
      <c r="J165" s="8"/>
      <c r="K165" s="8"/>
      <c r="L165" s="8"/>
      <c r="M165" s="8"/>
      <c r="N165" s="8"/>
      <c r="O165" s="8"/>
      <c r="P165" s="160"/>
    </row>
    <row r="166" spans="2:16" ht="16.2" x14ac:dyDescent="0.3">
      <c r="B166" s="146"/>
      <c r="C166" s="8"/>
      <c r="D166" s="8"/>
      <c r="E166" s="8"/>
      <c r="F166" s="8"/>
      <c r="G166" s="8"/>
      <c r="H166" s="194"/>
      <c r="I166" s="180">
        <f>SUM(I167:I169)</f>
        <v>0</v>
      </c>
      <c r="J166" s="102"/>
      <c r="K166" s="92">
        <f>SUM(K167:K169)</f>
        <v>0</v>
      </c>
      <c r="L166" s="93"/>
      <c r="M166" s="101">
        <f>SUM(M167:M169)</f>
        <v>0</v>
      </c>
      <c r="N166" s="107"/>
      <c r="O166" s="101">
        <f>SUM(O167:O169)</f>
        <v>0</v>
      </c>
      <c r="P166" s="135"/>
    </row>
    <row r="167" spans="2:16" ht="16.2" x14ac:dyDescent="0.3">
      <c r="B167" s="146"/>
      <c r="C167" s="8"/>
      <c r="D167" s="8"/>
      <c r="E167" s="8"/>
      <c r="F167" s="8"/>
      <c r="G167" s="8"/>
      <c r="H167" s="194"/>
      <c r="I167" s="103">
        <f>SUM(K167+M167+O167)</f>
        <v>0</v>
      </c>
      <c r="J167" s="104" t="str">
        <f>"(15)"</f>
        <v>(15)</v>
      </c>
      <c r="K167" s="98">
        <f>SUM(K162*1.2)</f>
        <v>0</v>
      </c>
      <c r="L167" s="99" t="str">
        <f>"(15)"</f>
        <v>(15)</v>
      </c>
      <c r="M167" s="103">
        <f>SUM(M162*1.22)</f>
        <v>0</v>
      </c>
      <c r="N167" s="104" t="str">
        <f>"(15)"</f>
        <v>(15)</v>
      </c>
      <c r="O167" s="103">
        <f>SUM(O162*1.22)</f>
        <v>0</v>
      </c>
      <c r="P167" s="88" t="str">
        <f>"(15)"</f>
        <v>(15)</v>
      </c>
    </row>
    <row r="168" spans="2:16" ht="16.2" x14ac:dyDescent="0.3">
      <c r="B168" s="146"/>
      <c r="C168" s="8"/>
      <c r="D168" s="8"/>
      <c r="E168" s="8"/>
      <c r="F168" s="8"/>
      <c r="G168" s="8"/>
      <c r="H168" s="194"/>
      <c r="I168" s="103">
        <f>SUM(K168+M168+O168)</f>
        <v>0</v>
      </c>
      <c r="J168" s="104" t="str">
        <f>"(50)"</f>
        <v>(50)</v>
      </c>
      <c r="K168" s="98">
        <f>K163</f>
        <v>0</v>
      </c>
      <c r="L168" s="99" t="str">
        <f>"(50)"</f>
        <v>(50)</v>
      </c>
      <c r="M168" s="103">
        <f>M163</f>
        <v>0</v>
      </c>
      <c r="N168" s="104" t="str">
        <f>"(50)"</f>
        <v>(50)</v>
      </c>
      <c r="O168" s="103">
        <f>O163</f>
        <v>0</v>
      </c>
      <c r="P168" s="88" t="str">
        <f>"(50)"</f>
        <v>(50)</v>
      </c>
    </row>
    <row r="169" spans="2:16" ht="16.8" thickBot="1" x14ac:dyDescent="0.35">
      <c r="B169" s="161"/>
      <c r="C169" s="162"/>
      <c r="D169" s="162"/>
      <c r="E169" s="162"/>
      <c r="F169" s="162"/>
      <c r="G169" s="162"/>
      <c r="H169" s="195"/>
      <c r="I169" s="131">
        <f>SUM(K169+M169+O169)</f>
        <v>0</v>
      </c>
      <c r="J169" s="132" t="str">
        <f>"(55)"</f>
        <v>(55)</v>
      </c>
      <c r="K169" s="94">
        <f>SUM(K164*1.2)</f>
        <v>0</v>
      </c>
      <c r="L169" s="95" t="str">
        <f>"(55)"</f>
        <v>(55)</v>
      </c>
      <c r="M169" s="131">
        <f>SUM(M164*1.22)</f>
        <v>0</v>
      </c>
      <c r="N169" s="132" t="str">
        <f>"(55)"</f>
        <v>(55)</v>
      </c>
      <c r="O169" s="131">
        <f>SUM(O164*1.22)</f>
        <v>0</v>
      </c>
      <c r="P169" s="97" t="str">
        <f>"(55)"</f>
        <v>(55)</v>
      </c>
    </row>
    <row r="170" spans="2:16" ht="16.2" x14ac:dyDescent="0.3">
      <c r="B170" s="189" t="str">
        <f>'kuni 2025 detsember tegevuskava'!A50&amp;"/"&amp;'kuni 2025 detsember tegevuskava'!C50</f>
        <v>/</v>
      </c>
      <c r="C170" s="157">
        <f>'kuni 2025 detsember tegevuskava'!I50</f>
        <v>0</v>
      </c>
      <c r="D170" s="157">
        <f>'kuni 2025 detsember tegevuskava'!J50</f>
        <v>0</v>
      </c>
      <c r="E170" s="157">
        <f>'kuni 2025 detsember tegevuskava'!K50</f>
        <v>0</v>
      </c>
      <c r="F170" s="157" t="str">
        <f>'kuni 2025 detsember tegevuskava'!O50&amp;"/"</f>
        <v>/</v>
      </c>
      <c r="G170" s="157" t="e" cm="1">
        <f t="array" ref="G170">_xlfn.IFS('kuni 2025 detsember tegevuskava'!G50='kuni 2025 detsember tegevuskava'!$G$97,1,'kuni 2025 detsember tegevuskava'!G50='kuni 2025 detsember tegevuskava'!$G$98,2,'kuni 2025 detsember tegevuskava'!G50='kuni 2025 detsember tegevuskava'!$G$99,3,'kuni 2025 detsember tegevuskava'!G50='kuni 2025 detsember tegevuskava'!$G$100,4)</f>
        <v>#N/A</v>
      </c>
      <c r="H170" s="196" t="e" cm="1">
        <f t="array" ref="H170">_xlfn.IFS(OR('kuni 2025 detsember tegevuskava'!O50='kuni 2025 detsember tegevuskava'!$O$97,'kuni 2025 detsember tegevuskava'!O50='kuni 2025 detsember tegevuskava'!$O$99,'kuni 2025 detsember tegevuskava'!O50='kuni 2025 detsember tegevuskava'!$O$100,'kuni 2025 detsember tegevuskava'!O50='kuni 2025 detsember tegevuskava'!$O$101),1,'kuni 2025 detsember tegevuskava'!O50='kuni 2025 detsember tegevuskava'!$O$102,2,'kuni 2025 detsember tegevuskava'!O50='kuni 2025 detsember tegevuskava'!$O$103,2,'kuni 2025 detsember tegevuskava'!O50='kuni 2025 detsember tegevuskava'!$O$98,3)</f>
        <v>#N/A</v>
      </c>
      <c r="I170" s="133">
        <f>SUM(I171:I173)</f>
        <v>0</v>
      </c>
      <c r="J170" s="134"/>
      <c r="K170" s="82">
        <f>SUM(K171:K173)</f>
        <v>0</v>
      </c>
      <c r="L170" s="84"/>
      <c r="M170" s="133">
        <f>SUM(M171:M173)</f>
        <v>0</v>
      </c>
      <c r="N170" s="134"/>
      <c r="O170" s="82">
        <f>SUM(O171:O173)</f>
        <v>0</v>
      </c>
      <c r="P170" s="86"/>
    </row>
    <row r="171" spans="2:16" ht="16.2" x14ac:dyDescent="0.3">
      <c r="B171" s="146"/>
      <c r="C171" s="8"/>
      <c r="D171" s="8"/>
      <c r="E171" s="8"/>
      <c r="F171" s="8"/>
      <c r="G171" s="8"/>
      <c r="H171" s="194"/>
      <c r="I171" s="103">
        <f>SUM(K171+M171+O171)</f>
        <v>0</v>
      </c>
      <c r="J171" s="104" t="str">
        <f>"(15)"</f>
        <v>(15)</v>
      </c>
      <c r="K171" s="98">
        <f>'kuni 2025 detsember tegevuskava'!W50</f>
        <v>0</v>
      </c>
      <c r="L171" s="99" t="str">
        <f>"(15)"</f>
        <v>(15)</v>
      </c>
      <c r="M171" s="103">
        <f>'kuni 2025 detsember tegevuskava'!Z50</f>
        <v>0</v>
      </c>
      <c r="N171" s="104" t="str">
        <f>"(15)"</f>
        <v>(15)</v>
      </c>
      <c r="O171" s="98">
        <f>'kuni 2025 detsember tegevuskava'!AC50</f>
        <v>0</v>
      </c>
      <c r="P171" s="88" t="str">
        <f>"(15)"</f>
        <v>(15)</v>
      </c>
    </row>
    <row r="172" spans="2:16" ht="16.2" x14ac:dyDescent="0.3">
      <c r="B172" s="146"/>
      <c r="C172" s="8"/>
      <c r="D172" s="8"/>
      <c r="E172" s="8"/>
      <c r="F172" s="8"/>
      <c r="G172" s="8"/>
      <c r="H172" s="194"/>
      <c r="I172" s="103">
        <f>SUM(K172+M172+O172)</f>
        <v>0</v>
      </c>
      <c r="J172" s="104" t="str">
        <f>"(50)"</f>
        <v>(50)</v>
      </c>
      <c r="K172" s="98">
        <f>'kuni 2025 detsember tegevuskava'!X50</f>
        <v>0</v>
      </c>
      <c r="L172" s="99" t="str">
        <f>"(50)"</f>
        <v>(50)</v>
      </c>
      <c r="M172" s="103">
        <f>'kuni 2025 detsember tegevuskava'!AA50</f>
        <v>0</v>
      </c>
      <c r="N172" s="104" t="str">
        <f>"(50)"</f>
        <v>(50)</v>
      </c>
      <c r="O172" s="98">
        <f>'kuni 2025 detsember tegevuskava'!AD50</f>
        <v>0</v>
      </c>
      <c r="P172" s="88" t="str">
        <f>"(50)"</f>
        <v>(50)</v>
      </c>
    </row>
    <row r="173" spans="2:16" ht="16.2" x14ac:dyDescent="0.3">
      <c r="B173" s="146"/>
      <c r="C173" s="8"/>
      <c r="D173" s="8"/>
      <c r="E173" s="8"/>
      <c r="F173" s="8"/>
      <c r="G173" s="8"/>
      <c r="H173" s="194"/>
      <c r="I173" s="103">
        <f>SUM(K173+M173+O173)</f>
        <v>0</v>
      </c>
      <c r="J173" s="106" t="str">
        <f>"(55)"</f>
        <v>(55)</v>
      </c>
      <c r="K173" s="100">
        <f>'kuni 2025 detsember tegevuskava'!Y50</f>
        <v>0</v>
      </c>
      <c r="L173" s="89" t="str">
        <f>"(55)"</f>
        <v>(55)</v>
      </c>
      <c r="M173" s="105">
        <f>'kuni 2025 detsember tegevuskava'!AB50</f>
        <v>0</v>
      </c>
      <c r="N173" s="106" t="str">
        <f>"(55)"</f>
        <v>(55)</v>
      </c>
      <c r="O173" s="100">
        <f>'kuni 2025 detsember tegevuskava'!AE50</f>
        <v>0</v>
      </c>
      <c r="P173" s="91" t="str">
        <f>"(55)"</f>
        <v>(55)</v>
      </c>
    </row>
    <row r="174" spans="2:16" ht="16.2" x14ac:dyDescent="0.3">
      <c r="B174" s="146"/>
      <c r="C174" s="8"/>
      <c r="D174" s="8"/>
      <c r="E174" s="8"/>
      <c r="F174" s="8"/>
      <c r="G174" s="8"/>
      <c r="H174" s="194"/>
      <c r="I174" s="185" t="s">
        <v>242</v>
      </c>
      <c r="J174" s="8"/>
      <c r="K174" s="8"/>
      <c r="L174" s="8"/>
      <c r="M174" s="8"/>
      <c r="N174" s="8"/>
      <c r="O174" s="8"/>
      <c r="P174" s="160"/>
    </row>
    <row r="175" spans="2:16" ht="16.2" x14ac:dyDescent="0.3">
      <c r="B175" s="146"/>
      <c r="C175" s="8"/>
      <c r="D175" s="8"/>
      <c r="E175" s="8"/>
      <c r="F175" s="8"/>
      <c r="G175" s="8"/>
      <c r="H175" s="194"/>
      <c r="I175" s="180">
        <f>SUM(I176:I178)</f>
        <v>0</v>
      </c>
      <c r="J175" s="102"/>
      <c r="K175" s="92">
        <f>SUM(K176:K178)</f>
        <v>0</v>
      </c>
      <c r="L175" s="93"/>
      <c r="M175" s="101">
        <f>SUM(M176:M178)</f>
        <v>0</v>
      </c>
      <c r="N175" s="107"/>
      <c r="O175" s="101">
        <f>SUM(O176:O178)</f>
        <v>0</v>
      </c>
      <c r="P175" s="135"/>
    </row>
    <row r="176" spans="2:16" ht="16.2" x14ac:dyDescent="0.3">
      <c r="B176" s="146"/>
      <c r="C176" s="8"/>
      <c r="D176" s="8"/>
      <c r="E176" s="8"/>
      <c r="F176" s="8"/>
      <c r="G176" s="8"/>
      <c r="H176" s="194"/>
      <c r="I176" s="103">
        <f>SUM(K176+M176+O176)</f>
        <v>0</v>
      </c>
      <c r="J176" s="104" t="str">
        <f>"(15)"</f>
        <v>(15)</v>
      </c>
      <c r="K176" s="98">
        <f>SUM(K171*1.2)</f>
        <v>0</v>
      </c>
      <c r="L176" s="99" t="str">
        <f>"(15)"</f>
        <v>(15)</v>
      </c>
      <c r="M176" s="103">
        <f>SUM(M171*1.22)</f>
        <v>0</v>
      </c>
      <c r="N176" s="104" t="str">
        <f>"(15)"</f>
        <v>(15)</v>
      </c>
      <c r="O176" s="103">
        <f>SUM(O171*1.22)</f>
        <v>0</v>
      </c>
      <c r="P176" s="88" t="str">
        <f>"(15)"</f>
        <v>(15)</v>
      </c>
    </row>
    <row r="177" spans="2:16" ht="16.2" x14ac:dyDescent="0.3">
      <c r="B177" s="146"/>
      <c r="C177" s="8"/>
      <c r="D177" s="8"/>
      <c r="E177" s="8"/>
      <c r="F177" s="8"/>
      <c r="G177" s="8"/>
      <c r="H177" s="194"/>
      <c r="I177" s="103">
        <f>SUM(K177+M177+O177)</f>
        <v>0</v>
      </c>
      <c r="J177" s="104" t="str">
        <f>"(50)"</f>
        <v>(50)</v>
      </c>
      <c r="K177" s="98">
        <f>K172</f>
        <v>0</v>
      </c>
      <c r="L177" s="99" t="str">
        <f>"(50)"</f>
        <v>(50)</v>
      </c>
      <c r="M177" s="103">
        <f>M172</f>
        <v>0</v>
      </c>
      <c r="N177" s="104" t="str">
        <f>"(50)"</f>
        <v>(50)</v>
      </c>
      <c r="O177" s="103">
        <f>O172</f>
        <v>0</v>
      </c>
      <c r="P177" s="88" t="str">
        <f>"(50)"</f>
        <v>(50)</v>
      </c>
    </row>
    <row r="178" spans="2:16" ht="16.8" thickBot="1" x14ac:dyDescent="0.35">
      <c r="B178" s="146"/>
      <c r="C178" s="8"/>
      <c r="D178" s="8"/>
      <c r="E178" s="8"/>
      <c r="F178" s="8"/>
      <c r="G178" s="8"/>
      <c r="H178" s="194"/>
      <c r="I178" s="103">
        <f>SUM(K178+M178+O178)</f>
        <v>0</v>
      </c>
      <c r="J178" s="104" t="str">
        <f>"(55)"</f>
        <v>(55)</v>
      </c>
      <c r="K178" s="98">
        <f>SUM(K173*1.2)</f>
        <v>0</v>
      </c>
      <c r="L178" s="99" t="str">
        <f>"(55)"</f>
        <v>(55)</v>
      </c>
      <c r="M178" s="103">
        <f>SUM(M173*1.22)</f>
        <v>0</v>
      </c>
      <c r="N178" s="104" t="str">
        <f>"(55)"</f>
        <v>(55)</v>
      </c>
      <c r="O178" s="103">
        <f>SUM(O173*1.22)</f>
        <v>0</v>
      </c>
      <c r="P178" s="88" t="str">
        <f>"(55)"</f>
        <v>(55)</v>
      </c>
    </row>
    <row r="179" spans="2:16" ht="16.2" x14ac:dyDescent="0.3">
      <c r="B179" s="189" t="str">
        <f>'kuni 2025 detsember tegevuskava'!A51&amp;"/"&amp;'kuni 2025 detsember tegevuskava'!C51</f>
        <v>/</v>
      </c>
      <c r="C179" s="157">
        <f>'kuni 2025 detsember tegevuskava'!I51</f>
        <v>0</v>
      </c>
      <c r="D179" s="157">
        <f>'kuni 2025 detsember tegevuskava'!J51</f>
        <v>0</v>
      </c>
      <c r="E179" s="157">
        <f>'kuni 2025 detsember tegevuskava'!K51</f>
        <v>0</v>
      </c>
      <c r="F179" s="157" t="str">
        <f>'kuni 2025 detsember tegevuskava'!O51&amp;"/"</f>
        <v>/</v>
      </c>
      <c r="G179" s="157" t="e" cm="1">
        <f t="array" ref="G179">_xlfn.IFS('kuni 2025 detsember tegevuskava'!G51='kuni 2025 detsember tegevuskava'!$G$97,1,'kuni 2025 detsember tegevuskava'!G51='kuni 2025 detsember tegevuskava'!$G$98,2,'kuni 2025 detsember tegevuskava'!G51='kuni 2025 detsember tegevuskava'!$G$99,3,'kuni 2025 detsember tegevuskava'!G51='kuni 2025 detsember tegevuskava'!$G$100,4)</f>
        <v>#N/A</v>
      </c>
      <c r="H179" s="196" t="e" cm="1">
        <f t="array" ref="H179">_xlfn.IFS(OR('kuni 2025 detsember tegevuskava'!O51='kuni 2025 detsember tegevuskava'!$O$97,'kuni 2025 detsember tegevuskava'!O51='kuni 2025 detsember tegevuskava'!$O$99,'kuni 2025 detsember tegevuskava'!O51='kuni 2025 detsember tegevuskava'!$O$100,'kuni 2025 detsember tegevuskava'!O51='kuni 2025 detsember tegevuskava'!$O$101),1,'kuni 2025 detsember tegevuskava'!O51='kuni 2025 detsember tegevuskava'!$O$102,2,'kuni 2025 detsember tegevuskava'!O51='kuni 2025 detsember tegevuskava'!$O$103,2,'kuni 2025 detsember tegevuskava'!O51='kuni 2025 detsember tegevuskava'!$O$98,3)</f>
        <v>#N/A</v>
      </c>
      <c r="I179" s="133">
        <f>SUM(I180:I182)</f>
        <v>0</v>
      </c>
      <c r="J179" s="134"/>
      <c r="K179" s="82">
        <f>SUM(K180:K182)</f>
        <v>0</v>
      </c>
      <c r="L179" s="84"/>
      <c r="M179" s="133">
        <f>SUM(M180:M182)</f>
        <v>0</v>
      </c>
      <c r="N179" s="134"/>
      <c r="O179" s="82">
        <f>SUM(O180:O182)</f>
        <v>0</v>
      </c>
      <c r="P179" s="86"/>
    </row>
    <row r="180" spans="2:16" ht="16.2" x14ac:dyDescent="0.3">
      <c r="B180" s="146"/>
      <c r="C180" s="8"/>
      <c r="D180" s="8"/>
      <c r="E180" s="8"/>
      <c r="F180" s="8"/>
      <c r="G180" s="8"/>
      <c r="H180" s="194"/>
      <c r="I180" s="103">
        <f>SUM(K180+M180+O180)</f>
        <v>0</v>
      </c>
      <c r="J180" s="104" t="str">
        <f>"(15)"</f>
        <v>(15)</v>
      </c>
      <c r="K180" s="98">
        <f>'kuni 2025 detsember tegevuskava'!W51</f>
        <v>0</v>
      </c>
      <c r="L180" s="99" t="str">
        <f>"(15)"</f>
        <v>(15)</v>
      </c>
      <c r="M180" s="103">
        <f>'kuni 2025 detsember tegevuskava'!Z51</f>
        <v>0</v>
      </c>
      <c r="N180" s="104" t="str">
        <f>"(15)"</f>
        <v>(15)</v>
      </c>
      <c r="O180" s="98">
        <f>'kuni 2025 detsember tegevuskava'!AC51</f>
        <v>0</v>
      </c>
      <c r="P180" s="88" t="str">
        <f>"(15)"</f>
        <v>(15)</v>
      </c>
    </row>
    <row r="181" spans="2:16" ht="16.2" x14ac:dyDescent="0.3">
      <c r="B181" s="146"/>
      <c r="C181" s="8"/>
      <c r="D181" s="8"/>
      <c r="E181" s="8"/>
      <c r="F181" s="8"/>
      <c r="G181" s="8"/>
      <c r="H181" s="194"/>
      <c r="I181" s="103">
        <f>SUM(K181+M181+O181)</f>
        <v>0</v>
      </c>
      <c r="J181" s="104" t="str">
        <f>"(50)"</f>
        <v>(50)</v>
      </c>
      <c r="K181" s="98">
        <f>'kuni 2025 detsember tegevuskava'!X51</f>
        <v>0</v>
      </c>
      <c r="L181" s="99" t="str">
        <f>"(50)"</f>
        <v>(50)</v>
      </c>
      <c r="M181" s="103">
        <f>'kuni 2025 detsember tegevuskava'!AA51</f>
        <v>0</v>
      </c>
      <c r="N181" s="104" t="str">
        <f>"(50)"</f>
        <v>(50)</v>
      </c>
      <c r="O181" s="98">
        <f>'kuni 2025 detsember tegevuskava'!AD51</f>
        <v>0</v>
      </c>
      <c r="P181" s="88" t="str">
        <f>"(50)"</f>
        <v>(50)</v>
      </c>
    </row>
    <row r="182" spans="2:16" ht="16.2" x14ac:dyDescent="0.3">
      <c r="B182" s="146"/>
      <c r="C182" s="8"/>
      <c r="D182" s="8"/>
      <c r="E182" s="8"/>
      <c r="F182" s="8"/>
      <c r="G182" s="8"/>
      <c r="H182" s="194"/>
      <c r="I182" s="105">
        <f>SUM(K182+M182+O182)</f>
        <v>0</v>
      </c>
      <c r="J182" s="106" t="str">
        <f>"(55)"</f>
        <v>(55)</v>
      </c>
      <c r="K182" s="100">
        <f>'kuni 2025 detsember tegevuskava'!Y51</f>
        <v>0</v>
      </c>
      <c r="L182" s="89" t="str">
        <f>"(55)"</f>
        <v>(55)</v>
      </c>
      <c r="M182" s="105">
        <f>'kuni 2025 detsember tegevuskava'!AB51</f>
        <v>0</v>
      </c>
      <c r="N182" s="106" t="str">
        <f>"(55)"</f>
        <v>(55)</v>
      </c>
      <c r="O182" s="100">
        <f>'kuni 2025 detsember tegevuskava'!AE51</f>
        <v>0</v>
      </c>
      <c r="P182" s="91" t="str">
        <f>"(55)"</f>
        <v>(55)</v>
      </c>
    </row>
    <row r="183" spans="2:16" ht="16.2" x14ac:dyDescent="0.3">
      <c r="B183" s="146"/>
      <c r="C183" s="8"/>
      <c r="D183" s="8"/>
      <c r="E183" s="8"/>
      <c r="F183" s="8"/>
      <c r="G183" s="8"/>
      <c r="H183" s="194"/>
      <c r="I183" s="152" t="s">
        <v>242</v>
      </c>
      <c r="J183" s="8"/>
      <c r="K183" s="8"/>
      <c r="L183" s="8"/>
      <c r="M183" s="8"/>
      <c r="N183" s="8"/>
      <c r="O183" s="8"/>
      <c r="P183" s="160"/>
    </row>
    <row r="184" spans="2:16" ht="16.2" x14ac:dyDescent="0.3">
      <c r="B184" s="146"/>
      <c r="C184" s="8"/>
      <c r="D184" s="8"/>
      <c r="E184" s="8"/>
      <c r="F184" s="8"/>
      <c r="G184" s="8"/>
      <c r="H184" s="194"/>
      <c r="I184" s="101">
        <f>SUM(I185:I187)</f>
        <v>0</v>
      </c>
      <c r="J184" s="102"/>
      <c r="K184" s="92">
        <f>SUM(K185:K187)</f>
        <v>0</v>
      </c>
      <c r="L184" s="93"/>
      <c r="M184" s="101">
        <f>SUM(M185:M187)</f>
        <v>0</v>
      </c>
      <c r="N184" s="107"/>
      <c r="O184" s="101">
        <f>SUM(O185:O187)</f>
        <v>0</v>
      </c>
      <c r="P184" s="135"/>
    </row>
    <row r="185" spans="2:16" ht="16.2" x14ac:dyDescent="0.3">
      <c r="B185" s="146"/>
      <c r="C185" s="8"/>
      <c r="D185" s="8"/>
      <c r="E185" s="8"/>
      <c r="F185" s="8"/>
      <c r="G185" s="8"/>
      <c r="H185" s="194"/>
      <c r="I185" s="103">
        <f>SUM(K185+M185+O185)</f>
        <v>0</v>
      </c>
      <c r="J185" s="104" t="str">
        <f>"(15)"</f>
        <v>(15)</v>
      </c>
      <c r="K185" s="98">
        <f>SUM(K180*1.2)</f>
        <v>0</v>
      </c>
      <c r="L185" s="99" t="str">
        <f>"(15)"</f>
        <v>(15)</v>
      </c>
      <c r="M185" s="103">
        <f>SUM(M180*1.22)</f>
        <v>0</v>
      </c>
      <c r="N185" s="104" t="str">
        <f>"(15)"</f>
        <v>(15)</v>
      </c>
      <c r="O185" s="103">
        <f>SUM(O180*1.22)</f>
        <v>0</v>
      </c>
      <c r="P185" s="88" t="str">
        <f>"(15)"</f>
        <v>(15)</v>
      </c>
    </row>
    <row r="186" spans="2:16" ht="16.2" x14ac:dyDescent="0.3">
      <c r="B186" s="146"/>
      <c r="C186" s="8"/>
      <c r="D186" s="8"/>
      <c r="E186" s="8"/>
      <c r="F186" s="8"/>
      <c r="G186" s="8"/>
      <c r="H186" s="194"/>
      <c r="I186" s="103">
        <f>SUM(K186+M186+O186)</f>
        <v>0</v>
      </c>
      <c r="J186" s="104" t="str">
        <f>"(50)"</f>
        <v>(50)</v>
      </c>
      <c r="K186" s="98">
        <f>K181</f>
        <v>0</v>
      </c>
      <c r="L186" s="99" t="str">
        <f>"(50)"</f>
        <v>(50)</v>
      </c>
      <c r="M186" s="103">
        <f>M181</f>
        <v>0</v>
      </c>
      <c r="N186" s="104" t="str">
        <f>"(50)"</f>
        <v>(50)</v>
      </c>
      <c r="O186" s="103">
        <f>O181</f>
        <v>0</v>
      </c>
      <c r="P186" s="88" t="str">
        <f>"(50)"</f>
        <v>(50)</v>
      </c>
    </row>
    <row r="187" spans="2:16" ht="16.8" thickBot="1" x14ac:dyDescent="0.35">
      <c r="B187" s="161"/>
      <c r="C187" s="162"/>
      <c r="D187" s="162"/>
      <c r="E187" s="162"/>
      <c r="F187" s="162"/>
      <c r="G187" s="162"/>
      <c r="H187" s="195"/>
      <c r="I187" s="131">
        <f>SUM(K187+M187+O187)</f>
        <v>0</v>
      </c>
      <c r="J187" s="132" t="str">
        <f>"(55)"</f>
        <v>(55)</v>
      </c>
      <c r="K187" s="94">
        <f>SUM(K182*1.2)</f>
        <v>0</v>
      </c>
      <c r="L187" s="95" t="str">
        <f>"(55)"</f>
        <v>(55)</v>
      </c>
      <c r="M187" s="131">
        <f>SUM(M182*1.22)</f>
        <v>0</v>
      </c>
      <c r="N187" s="132" t="str">
        <f>"(55)"</f>
        <v>(55)</v>
      </c>
      <c r="O187" s="131">
        <f>SUM(O182*1.22)</f>
        <v>0</v>
      </c>
      <c r="P187" s="97" t="str">
        <f>"(55)"</f>
        <v>(55)</v>
      </c>
    </row>
    <row r="188" spans="2:16" ht="16.2" x14ac:dyDescent="0.3">
      <c r="B188" s="189" t="str">
        <f>'kuni 2025 detsember tegevuskava'!A52&amp;"/"&amp;'kuni 2025 detsember tegevuskava'!C52</f>
        <v>/</v>
      </c>
      <c r="C188" s="157">
        <f>'kuni 2025 detsember tegevuskava'!I52</f>
        <v>0</v>
      </c>
      <c r="D188" s="157">
        <f>'kuni 2025 detsember tegevuskava'!J52</f>
        <v>0</v>
      </c>
      <c r="E188" s="157">
        <f>'kuni 2025 detsember tegevuskava'!K52</f>
        <v>0</v>
      </c>
      <c r="F188" s="157" t="str">
        <f>'kuni 2025 detsember tegevuskava'!O52&amp;"/"</f>
        <v>/</v>
      </c>
      <c r="G188" s="157" t="e" cm="1">
        <f t="array" ref="G188">_xlfn.IFS('kuni 2025 detsember tegevuskava'!G52='kuni 2025 detsember tegevuskava'!$G$97,1,'kuni 2025 detsember tegevuskava'!G52='kuni 2025 detsember tegevuskava'!$G$98,2,'kuni 2025 detsember tegevuskava'!G52='kuni 2025 detsember tegevuskava'!$G$99,3,'kuni 2025 detsember tegevuskava'!G52='kuni 2025 detsember tegevuskava'!$G$100,4)</f>
        <v>#N/A</v>
      </c>
      <c r="H188" s="196" t="e" cm="1">
        <f t="array" ref="H188">_xlfn.IFS(OR('kuni 2025 detsember tegevuskava'!O52='kuni 2025 detsember tegevuskava'!$O$97,'kuni 2025 detsember tegevuskava'!O52='kuni 2025 detsember tegevuskava'!$O$99,'kuni 2025 detsember tegevuskava'!O52='kuni 2025 detsember tegevuskava'!$O$100,'kuni 2025 detsember tegevuskava'!O52='kuni 2025 detsember tegevuskava'!$O$101),1,'kuni 2025 detsember tegevuskava'!O52='kuni 2025 detsember tegevuskava'!$O$102,2,'kuni 2025 detsember tegevuskava'!O52='kuni 2025 detsember tegevuskava'!$O$103,2,'kuni 2025 detsember tegevuskava'!O52='kuni 2025 detsember tegevuskava'!$O$98,3)</f>
        <v>#N/A</v>
      </c>
      <c r="I188" s="133">
        <f>SUM(I189:I191)</f>
        <v>0</v>
      </c>
      <c r="J188" s="134"/>
      <c r="K188" s="82">
        <f>SUM(K189:K191)</f>
        <v>0</v>
      </c>
      <c r="L188" s="84"/>
      <c r="M188" s="133">
        <f>SUM(M189:M191)</f>
        <v>0</v>
      </c>
      <c r="N188" s="134"/>
      <c r="O188" s="82">
        <f>SUM(O189:O191)</f>
        <v>0</v>
      </c>
      <c r="P188" s="86"/>
    </row>
    <row r="189" spans="2:16" ht="16.2" x14ac:dyDescent="0.3">
      <c r="B189" s="146"/>
      <c r="C189" s="8"/>
      <c r="D189" s="8"/>
      <c r="E189" s="8"/>
      <c r="F189" s="8"/>
      <c r="G189" s="8"/>
      <c r="H189" s="194"/>
      <c r="I189" s="103">
        <f>SUM(K189+M189+O189)</f>
        <v>0</v>
      </c>
      <c r="J189" s="104" t="str">
        <f>"(15)"</f>
        <v>(15)</v>
      </c>
      <c r="K189" s="98">
        <f>'kuni 2025 detsember tegevuskava'!W52</f>
        <v>0</v>
      </c>
      <c r="L189" s="99" t="str">
        <f>"(15)"</f>
        <v>(15)</v>
      </c>
      <c r="M189" s="103">
        <f>'kuni 2025 detsember tegevuskava'!Z52</f>
        <v>0</v>
      </c>
      <c r="N189" s="104" t="str">
        <f>"(15)"</f>
        <v>(15)</v>
      </c>
      <c r="O189" s="98">
        <f>'kuni 2025 detsember tegevuskava'!AC52</f>
        <v>0</v>
      </c>
      <c r="P189" s="88" t="str">
        <f>"(15)"</f>
        <v>(15)</v>
      </c>
    </row>
    <row r="190" spans="2:16" ht="16.2" x14ac:dyDescent="0.3">
      <c r="B190" s="146"/>
      <c r="C190" s="8"/>
      <c r="D190" s="8"/>
      <c r="E190" s="8"/>
      <c r="F190" s="8"/>
      <c r="G190" s="8"/>
      <c r="H190" s="194"/>
      <c r="I190" s="103">
        <f>SUM(K190+M190+O190)</f>
        <v>0</v>
      </c>
      <c r="J190" s="104" t="str">
        <f>"(50)"</f>
        <v>(50)</v>
      </c>
      <c r="K190" s="98">
        <f>'kuni 2025 detsember tegevuskava'!X52</f>
        <v>0</v>
      </c>
      <c r="L190" s="99" t="str">
        <f>"(50)"</f>
        <v>(50)</v>
      </c>
      <c r="M190" s="103">
        <f>'kuni 2025 detsember tegevuskava'!AA52</f>
        <v>0</v>
      </c>
      <c r="N190" s="104" t="str">
        <f>"(50)"</f>
        <v>(50)</v>
      </c>
      <c r="O190" s="98">
        <f>'kuni 2025 detsember tegevuskava'!AD52</f>
        <v>0</v>
      </c>
      <c r="P190" s="88" t="str">
        <f>"(50)"</f>
        <v>(50)</v>
      </c>
    </row>
    <row r="191" spans="2:16" ht="16.2" x14ac:dyDescent="0.3">
      <c r="B191" s="146"/>
      <c r="C191" s="8"/>
      <c r="D191" s="8"/>
      <c r="E191" s="8"/>
      <c r="F191" s="8"/>
      <c r="G191" s="8"/>
      <c r="H191" s="194"/>
      <c r="I191" s="105">
        <f>SUM(K191+M191+O191)</f>
        <v>0</v>
      </c>
      <c r="J191" s="106" t="str">
        <f>"(55)"</f>
        <v>(55)</v>
      </c>
      <c r="K191" s="100">
        <f>'kuni 2025 detsember tegevuskava'!Y52</f>
        <v>0</v>
      </c>
      <c r="L191" s="89" t="str">
        <f>"(55)"</f>
        <v>(55)</v>
      </c>
      <c r="M191" s="105">
        <f>'kuni 2025 detsember tegevuskava'!AB52</f>
        <v>0</v>
      </c>
      <c r="N191" s="106" t="str">
        <f>"(55)"</f>
        <v>(55)</v>
      </c>
      <c r="O191" s="100">
        <f>'kuni 2025 detsember tegevuskava'!AE52</f>
        <v>0</v>
      </c>
      <c r="P191" s="91" t="str">
        <f>"(55)"</f>
        <v>(55)</v>
      </c>
    </row>
    <row r="192" spans="2:16" ht="16.2" x14ac:dyDescent="0.3">
      <c r="B192" s="146"/>
      <c r="C192" s="8"/>
      <c r="D192" s="8"/>
      <c r="E192" s="8"/>
      <c r="F192" s="8"/>
      <c r="G192" s="8"/>
      <c r="H192" s="194"/>
      <c r="I192" s="152" t="s">
        <v>242</v>
      </c>
      <c r="J192" s="8"/>
      <c r="K192" s="8"/>
      <c r="L192" s="8"/>
      <c r="M192" s="8"/>
      <c r="N192" s="8"/>
      <c r="O192" s="8"/>
      <c r="P192" s="160"/>
    </row>
    <row r="193" spans="2:16" ht="16.2" x14ac:dyDescent="0.3">
      <c r="B193" s="146"/>
      <c r="C193" s="8"/>
      <c r="D193" s="8"/>
      <c r="E193" s="8"/>
      <c r="F193" s="8"/>
      <c r="G193" s="8"/>
      <c r="H193" s="194"/>
      <c r="I193" s="101">
        <f>SUM(I194:I196)</f>
        <v>0</v>
      </c>
      <c r="J193" s="102"/>
      <c r="K193" s="92">
        <f>SUM(K194:K196)</f>
        <v>0</v>
      </c>
      <c r="L193" s="93"/>
      <c r="M193" s="101">
        <f>SUM(M194:M196)</f>
        <v>0</v>
      </c>
      <c r="N193" s="107"/>
      <c r="O193" s="101">
        <f>SUM(O194:O196)</f>
        <v>0</v>
      </c>
      <c r="P193" s="135"/>
    </row>
    <row r="194" spans="2:16" ht="16.8" thickBot="1" x14ac:dyDescent="0.35">
      <c r="B194" s="146"/>
      <c r="C194" s="8"/>
      <c r="D194" s="8"/>
      <c r="E194" s="8"/>
      <c r="F194" s="8"/>
      <c r="G194" s="8"/>
      <c r="H194" s="194"/>
      <c r="I194" s="103">
        <f>SUM(K194+M194+O194)</f>
        <v>0</v>
      </c>
      <c r="J194" s="104" t="str">
        <f>"(15)"</f>
        <v>(15)</v>
      </c>
      <c r="K194" s="98">
        <f>SUM(K189*1.2)</f>
        <v>0</v>
      </c>
      <c r="L194" s="99" t="str">
        <f>"(15)"</f>
        <v>(15)</v>
      </c>
      <c r="M194" s="103">
        <f>SUM(M189*1.22)</f>
        <v>0</v>
      </c>
      <c r="N194" s="104" t="str">
        <f>"(15)"</f>
        <v>(15)</v>
      </c>
      <c r="O194" s="103">
        <f>SUM(O189*1.22)</f>
        <v>0</v>
      </c>
      <c r="P194" s="88" t="str">
        <f>"(15)"</f>
        <v>(15)</v>
      </c>
    </row>
    <row r="195" spans="2:16" ht="16.8" thickBot="1" x14ac:dyDescent="0.35">
      <c r="B195" s="146"/>
      <c r="C195" s="8"/>
      <c r="D195" s="8"/>
      <c r="E195" s="8"/>
      <c r="F195" s="8"/>
      <c r="G195" s="8"/>
      <c r="H195" s="194"/>
      <c r="I195" s="103">
        <f>SUM(K195+M195+O195)</f>
        <v>0</v>
      </c>
      <c r="J195" s="104" t="str">
        <f>"(50)"</f>
        <v>(50)</v>
      </c>
      <c r="K195" s="98">
        <f>K190</f>
        <v>0</v>
      </c>
      <c r="L195" s="187" t="str">
        <f>"(50)"</f>
        <v>(50)</v>
      </c>
      <c r="M195" s="98">
        <f>M190</f>
        <v>0</v>
      </c>
      <c r="N195" s="104" t="str">
        <f>"(50)"</f>
        <v>(50)</v>
      </c>
      <c r="O195" s="103">
        <f>O190</f>
        <v>0</v>
      </c>
      <c r="P195" s="88" t="str">
        <f>"(50)"</f>
        <v>(50)</v>
      </c>
    </row>
    <row r="196" spans="2:16" ht="16.8" thickBot="1" x14ac:dyDescent="0.35">
      <c r="B196" s="161"/>
      <c r="C196" s="162"/>
      <c r="D196" s="162"/>
      <c r="E196" s="162"/>
      <c r="F196" s="162"/>
      <c r="G196" s="162"/>
      <c r="H196" s="195"/>
      <c r="I196" s="131">
        <f>SUM(K196+M196+O196)</f>
        <v>0</v>
      </c>
      <c r="J196" s="132" t="str">
        <f>"(55)"</f>
        <v>(55)</v>
      </c>
      <c r="K196" s="94">
        <f>SUM(K191*1.2)</f>
        <v>0</v>
      </c>
      <c r="L196" s="95" t="str">
        <f>"(55)"</f>
        <v>(55)</v>
      </c>
      <c r="M196" s="131">
        <f>SUM(M191*1.22)</f>
        <v>0</v>
      </c>
      <c r="N196" s="132" t="str">
        <f>"(55)"</f>
        <v>(55)</v>
      </c>
      <c r="O196" s="131">
        <f>SUM(O191*1.22)</f>
        <v>0</v>
      </c>
      <c r="P196" s="97" t="str">
        <f>"(55)"</f>
        <v>(55)</v>
      </c>
    </row>
    <row r="197" spans="2:16" ht="16.2" x14ac:dyDescent="0.3">
      <c r="B197" s="189" t="str">
        <f>'kuni 2025 detsember tegevuskava'!A53&amp;"/"&amp;'kuni 2025 detsember tegevuskava'!C53</f>
        <v>/</v>
      </c>
      <c r="C197" s="157">
        <f>'kuni 2025 detsember tegevuskava'!I53</f>
        <v>0</v>
      </c>
      <c r="D197" s="157">
        <f>'kuni 2025 detsember tegevuskava'!J53</f>
        <v>0</v>
      </c>
      <c r="E197" s="157">
        <f>'kuni 2025 detsember tegevuskava'!K53</f>
        <v>0</v>
      </c>
      <c r="F197" s="157" t="str">
        <f>'kuni 2025 detsember tegevuskava'!O53&amp;"/"</f>
        <v>/</v>
      </c>
      <c r="G197" s="157" t="e" cm="1">
        <f t="array" ref="G197">_xlfn.IFS('kuni 2025 detsember tegevuskava'!G53='kuni 2025 detsember tegevuskava'!$G$97,1,'kuni 2025 detsember tegevuskava'!G53='kuni 2025 detsember tegevuskava'!$G$98,2,'kuni 2025 detsember tegevuskava'!G53='kuni 2025 detsember tegevuskava'!$G$99,3,'kuni 2025 detsember tegevuskava'!G53='kuni 2025 detsember tegevuskava'!$G$100,4)</f>
        <v>#N/A</v>
      </c>
      <c r="H197" s="196" t="e" cm="1">
        <f t="array" ref="H197">_xlfn.IFS(OR('kuni 2025 detsember tegevuskava'!O53='kuni 2025 detsember tegevuskava'!$O$97,'kuni 2025 detsember tegevuskava'!O53='kuni 2025 detsember tegevuskava'!$O$99,'kuni 2025 detsember tegevuskava'!O53='kuni 2025 detsember tegevuskava'!$O$100,'kuni 2025 detsember tegevuskava'!O53='kuni 2025 detsember tegevuskava'!$O$101),1,'kuni 2025 detsember tegevuskava'!O53='kuni 2025 detsember tegevuskava'!$O$102,2,'kuni 2025 detsember tegevuskava'!O53='kuni 2025 detsember tegevuskava'!$O$103,2,'kuni 2025 detsember tegevuskava'!O53='kuni 2025 detsember tegevuskava'!$O$98,3)</f>
        <v>#N/A</v>
      </c>
      <c r="I197" s="133">
        <f>SUM(I198:I200)</f>
        <v>0</v>
      </c>
      <c r="J197" s="134"/>
      <c r="K197" s="82">
        <f>SUM(K198:K200)</f>
        <v>0</v>
      </c>
      <c r="L197" s="84"/>
      <c r="M197" s="133">
        <f>SUM(M198:M200)</f>
        <v>0</v>
      </c>
      <c r="N197" s="134"/>
      <c r="O197" s="82">
        <f>SUM(O198:O200)</f>
        <v>0</v>
      </c>
      <c r="P197" s="86"/>
    </row>
    <row r="198" spans="2:16" ht="16.2" x14ac:dyDescent="0.3">
      <c r="B198" s="146"/>
      <c r="C198" s="8"/>
      <c r="D198" s="8"/>
      <c r="E198" s="8"/>
      <c r="F198" s="8"/>
      <c r="G198" s="8"/>
      <c r="H198" s="194"/>
      <c r="I198" s="103">
        <f>SUM(K198+M198+O198)</f>
        <v>0</v>
      </c>
      <c r="J198" s="104" t="str">
        <f>"(15)"</f>
        <v>(15)</v>
      </c>
      <c r="K198" s="98">
        <f>'kuni 2025 detsember tegevuskava'!W53</f>
        <v>0</v>
      </c>
      <c r="L198" s="99" t="str">
        <f>"(15)"</f>
        <v>(15)</v>
      </c>
      <c r="M198" s="103">
        <f>'kuni 2025 detsember tegevuskava'!Z53</f>
        <v>0</v>
      </c>
      <c r="N198" s="104" t="str">
        <f>"(15)"</f>
        <v>(15)</v>
      </c>
      <c r="O198" s="98">
        <f>'kuni 2025 detsember tegevuskava'!AC53</f>
        <v>0</v>
      </c>
      <c r="P198" s="88" t="str">
        <f>"(15)"</f>
        <v>(15)</v>
      </c>
    </row>
    <row r="199" spans="2:16" ht="16.2" x14ac:dyDescent="0.3">
      <c r="B199" s="146"/>
      <c r="C199" s="8"/>
      <c r="D199" s="8"/>
      <c r="E199" s="8"/>
      <c r="F199" s="8"/>
      <c r="G199" s="8"/>
      <c r="H199" s="194"/>
      <c r="I199" s="103">
        <f>SUM(K199+M199+O199)</f>
        <v>0</v>
      </c>
      <c r="J199" s="104" t="str">
        <f>"(50)"</f>
        <v>(50)</v>
      </c>
      <c r="K199" s="98">
        <f>'kuni 2025 detsember tegevuskava'!X53</f>
        <v>0</v>
      </c>
      <c r="L199" s="99" t="str">
        <f>"(50)"</f>
        <v>(50)</v>
      </c>
      <c r="M199" s="103">
        <f>'kuni 2025 detsember tegevuskava'!AA53</f>
        <v>0</v>
      </c>
      <c r="N199" s="104" t="str">
        <f>"(50)"</f>
        <v>(50)</v>
      </c>
      <c r="O199" s="98">
        <f>'kuni 2025 detsember tegevuskava'!AD53</f>
        <v>0</v>
      </c>
      <c r="P199" s="88" t="str">
        <f>"(50)"</f>
        <v>(50)</v>
      </c>
    </row>
    <row r="200" spans="2:16" ht="16.2" x14ac:dyDescent="0.3">
      <c r="B200" s="146"/>
      <c r="C200" s="8"/>
      <c r="D200" s="8"/>
      <c r="E200" s="8"/>
      <c r="F200" s="8"/>
      <c r="G200" s="8"/>
      <c r="H200" s="194"/>
      <c r="I200" s="105">
        <f>SUM(K200+M200+O200)</f>
        <v>0</v>
      </c>
      <c r="J200" s="106" t="str">
        <f>"(55)"</f>
        <v>(55)</v>
      </c>
      <c r="K200" s="100">
        <f>'kuni 2025 detsember tegevuskava'!Y53</f>
        <v>0</v>
      </c>
      <c r="L200" s="89" t="str">
        <f>"(55)"</f>
        <v>(55)</v>
      </c>
      <c r="M200" s="105">
        <f>'kuni 2025 detsember tegevuskava'!AB53</f>
        <v>0</v>
      </c>
      <c r="N200" s="106" t="str">
        <f>"(55)"</f>
        <v>(55)</v>
      </c>
      <c r="O200" s="100">
        <f>'kuni 2025 detsember tegevuskava'!AE53</f>
        <v>0</v>
      </c>
      <c r="P200" s="91" t="str">
        <f>"(55)"</f>
        <v>(55)</v>
      </c>
    </row>
    <row r="201" spans="2:16" ht="16.2" x14ac:dyDescent="0.3">
      <c r="B201" s="146"/>
      <c r="C201" s="8"/>
      <c r="D201" s="8"/>
      <c r="E201" s="8"/>
      <c r="F201" s="8"/>
      <c r="G201" s="8"/>
      <c r="H201" s="194"/>
      <c r="I201" s="152" t="s">
        <v>242</v>
      </c>
      <c r="J201" s="8"/>
      <c r="K201" s="8"/>
      <c r="L201" s="8"/>
      <c r="M201" s="8"/>
      <c r="N201" s="8"/>
      <c r="O201" s="8"/>
      <c r="P201" s="160"/>
    </row>
    <row r="202" spans="2:16" ht="16.2" x14ac:dyDescent="0.3">
      <c r="B202" s="146"/>
      <c r="C202" s="8"/>
      <c r="D202" s="8"/>
      <c r="E202" s="8"/>
      <c r="F202" s="8"/>
      <c r="G202" s="8"/>
      <c r="H202" s="194"/>
      <c r="I202" s="101">
        <f>SUM(I203:I205)</f>
        <v>0</v>
      </c>
      <c r="J202" s="102"/>
      <c r="K202" s="92">
        <f>SUM(K203:K205)</f>
        <v>0</v>
      </c>
      <c r="L202" s="93"/>
      <c r="M202" s="101">
        <f>SUM(M203:M205)</f>
        <v>0</v>
      </c>
      <c r="N202" s="107"/>
      <c r="O202" s="101">
        <f>SUM(O203:O205)</f>
        <v>0</v>
      </c>
      <c r="P202" s="135"/>
    </row>
    <row r="203" spans="2:16" ht="16.2" x14ac:dyDescent="0.3">
      <c r="B203" s="146"/>
      <c r="C203" s="8"/>
      <c r="D203" s="8"/>
      <c r="E203" s="8"/>
      <c r="F203" s="8"/>
      <c r="G203" s="8"/>
      <c r="H203" s="194"/>
      <c r="I203" s="103">
        <f>SUM(K203+M203+O203)</f>
        <v>0</v>
      </c>
      <c r="J203" s="104" t="str">
        <f>"(15)"</f>
        <v>(15)</v>
      </c>
      <c r="K203" s="98">
        <f>SUM(K198*1.2)</f>
        <v>0</v>
      </c>
      <c r="L203" s="99" t="str">
        <f>"(15)"</f>
        <v>(15)</v>
      </c>
      <c r="M203" s="103">
        <f>SUM(M198*1.22)</f>
        <v>0</v>
      </c>
      <c r="N203" s="104" t="str">
        <f>"(15)"</f>
        <v>(15)</v>
      </c>
      <c r="O203" s="103">
        <f>SUM(O198*1.22)</f>
        <v>0</v>
      </c>
      <c r="P203" s="88" t="str">
        <f>"(15)"</f>
        <v>(15)</v>
      </c>
    </row>
    <row r="204" spans="2:16" ht="16.2" x14ac:dyDescent="0.3">
      <c r="B204" s="146"/>
      <c r="C204" s="8"/>
      <c r="D204" s="8"/>
      <c r="E204" s="8"/>
      <c r="F204" s="8"/>
      <c r="G204" s="8"/>
      <c r="H204" s="194"/>
      <c r="I204" s="103">
        <f>SUM(K204+M204+O204)</f>
        <v>0</v>
      </c>
      <c r="J204" s="104" t="str">
        <f>"(50)"</f>
        <v>(50)</v>
      </c>
      <c r="K204" s="98">
        <f>K199</f>
        <v>0</v>
      </c>
      <c r="L204" s="99" t="str">
        <f>"(50)"</f>
        <v>(50)</v>
      </c>
      <c r="M204" s="103">
        <f>M199</f>
        <v>0</v>
      </c>
      <c r="N204" s="104" t="str">
        <f>"(50)"</f>
        <v>(50)</v>
      </c>
      <c r="O204" s="103">
        <f>O199</f>
        <v>0</v>
      </c>
      <c r="P204" s="88" t="str">
        <f>"(50)"</f>
        <v>(50)</v>
      </c>
    </row>
    <row r="205" spans="2:16" ht="16.8" thickBot="1" x14ac:dyDescent="0.35">
      <c r="B205" s="161"/>
      <c r="C205" s="162"/>
      <c r="D205" s="162"/>
      <c r="E205" s="162"/>
      <c r="F205" s="162"/>
      <c r="G205" s="162"/>
      <c r="H205" s="195"/>
      <c r="I205" s="131">
        <f>SUM(K205+M205+O205)</f>
        <v>0</v>
      </c>
      <c r="J205" s="132" t="str">
        <f>"(55)"</f>
        <v>(55)</v>
      </c>
      <c r="K205" s="94">
        <f>SUM(K200*1.2)</f>
        <v>0</v>
      </c>
      <c r="L205" s="95" t="str">
        <f>"(55)"</f>
        <v>(55)</v>
      </c>
      <c r="M205" s="131">
        <f>SUM(M200*1.22)</f>
        <v>0</v>
      </c>
      <c r="N205" s="132" t="str">
        <f>"(55)"</f>
        <v>(55)</v>
      </c>
      <c r="O205" s="131">
        <f>SUM(O200*1.22)</f>
        <v>0</v>
      </c>
      <c r="P205" s="97" t="str">
        <f>"(55)"</f>
        <v>(55)</v>
      </c>
    </row>
    <row r="206" spans="2:16" ht="16.2" x14ac:dyDescent="0.3">
      <c r="B206" s="189" t="str">
        <f>'kuni 2025 detsember tegevuskava'!A54&amp;"/"&amp;'kuni 2025 detsember tegevuskava'!C54</f>
        <v>/</v>
      </c>
      <c r="C206" s="157">
        <f>'kuni 2025 detsember tegevuskava'!I54</f>
        <v>0</v>
      </c>
      <c r="D206" s="157">
        <f>'kuni 2025 detsember tegevuskava'!J54</f>
        <v>0</v>
      </c>
      <c r="E206" s="157">
        <f>'kuni 2025 detsember tegevuskava'!K54</f>
        <v>0</v>
      </c>
      <c r="F206" s="157" t="str">
        <f>'kuni 2025 detsember tegevuskava'!O54&amp;"/"</f>
        <v>/</v>
      </c>
      <c r="G206" s="157" t="e" cm="1">
        <f t="array" ref="G206">_xlfn.IFS('kuni 2025 detsember tegevuskava'!G54='kuni 2025 detsember tegevuskava'!$G$97,1,'kuni 2025 detsember tegevuskava'!G54='kuni 2025 detsember tegevuskava'!$G$98,2,'kuni 2025 detsember tegevuskava'!G54='kuni 2025 detsember tegevuskava'!$G$99,3,'kuni 2025 detsember tegevuskava'!G54='kuni 2025 detsember tegevuskava'!$G$100,4)</f>
        <v>#N/A</v>
      </c>
      <c r="H206" s="196" t="e" cm="1">
        <f t="array" ref="H206">_xlfn.IFS(OR('kuni 2025 detsember tegevuskava'!O54='kuni 2025 detsember tegevuskava'!$O$97,'kuni 2025 detsember tegevuskava'!O54='kuni 2025 detsember tegevuskava'!$O$99,'kuni 2025 detsember tegevuskava'!O54='kuni 2025 detsember tegevuskava'!$O$100,'kuni 2025 detsember tegevuskava'!O54='kuni 2025 detsember tegevuskava'!$O$101),1,'kuni 2025 detsember tegevuskava'!O54='kuni 2025 detsember tegevuskava'!$O$102,2,'kuni 2025 detsember tegevuskava'!O54='kuni 2025 detsember tegevuskava'!$O$103,2,'kuni 2025 detsember tegevuskava'!O54='kuni 2025 detsember tegevuskava'!$O$98,3)</f>
        <v>#N/A</v>
      </c>
      <c r="I206" s="133">
        <f>SUM(I207:I209)</f>
        <v>0</v>
      </c>
      <c r="J206" s="134"/>
      <c r="K206" s="82">
        <f>SUM(K207:K209)</f>
        <v>0</v>
      </c>
      <c r="L206" s="84"/>
      <c r="M206" s="133">
        <f>SUM(M207:M209)</f>
        <v>0</v>
      </c>
      <c r="N206" s="134"/>
      <c r="O206" s="82">
        <f>SUM(O207:O209)</f>
        <v>0</v>
      </c>
      <c r="P206" s="86"/>
    </row>
    <row r="207" spans="2:16" ht="16.2" x14ac:dyDescent="0.3">
      <c r="B207" s="146"/>
      <c r="C207" s="8"/>
      <c r="D207" s="8"/>
      <c r="E207" s="8"/>
      <c r="F207" s="8"/>
      <c r="G207" s="8"/>
      <c r="H207" s="194"/>
      <c r="I207" s="103">
        <f>SUM(K207+M207+O207)</f>
        <v>0</v>
      </c>
      <c r="J207" s="104" t="str">
        <f>"(15)"</f>
        <v>(15)</v>
      </c>
      <c r="K207" s="98">
        <f>'kuni 2025 detsember tegevuskava'!W182</f>
        <v>0</v>
      </c>
      <c r="L207" s="99" t="str">
        <f>"(15)"</f>
        <v>(15)</v>
      </c>
      <c r="M207" s="103">
        <f>'kuni 2025 detsember tegevuskava'!Z182</f>
        <v>0</v>
      </c>
      <c r="N207" s="104" t="str">
        <f>"(15)"</f>
        <v>(15)</v>
      </c>
      <c r="O207" s="98">
        <f>'kuni 2025 detsember tegevuskava'!AC182</f>
        <v>0</v>
      </c>
      <c r="P207" s="88" t="str">
        <f>"(15)"</f>
        <v>(15)</v>
      </c>
    </row>
    <row r="208" spans="2:16" ht="16.2" x14ac:dyDescent="0.3">
      <c r="B208" s="146"/>
      <c r="C208" s="8"/>
      <c r="D208" s="8"/>
      <c r="E208" s="8"/>
      <c r="F208" s="8"/>
      <c r="G208" s="8"/>
      <c r="H208" s="194"/>
      <c r="I208" s="103">
        <f>SUM(K208+M208+O208)</f>
        <v>0</v>
      </c>
      <c r="J208" s="104" t="str">
        <f>"(50)"</f>
        <v>(50)</v>
      </c>
      <c r="K208" s="98">
        <f>'kuni 2025 detsember tegevuskava'!X182</f>
        <v>0</v>
      </c>
      <c r="L208" s="99" t="str">
        <f>"(50)"</f>
        <v>(50)</v>
      </c>
      <c r="M208" s="103">
        <f>'kuni 2025 detsember tegevuskava'!AA182</f>
        <v>0</v>
      </c>
      <c r="N208" s="104" t="str">
        <f>"(50)"</f>
        <v>(50)</v>
      </c>
      <c r="O208" s="98">
        <f>'kuni 2025 detsember tegevuskava'!AD182</f>
        <v>0</v>
      </c>
      <c r="P208" s="88" t="str">
        <f>"(50)"</f>
        <v>(50)</v>
      </c>
    </row>
    <row r="209" spans="2:16" ht="16.2" x14ac:dyDescent="0.3">
      <c r="B209" s="146"/>
      <c r="C209" s="8"/>
      <c r="D209" s="8"/>
      <c r="E209" s="8"/>
      <c r="F209" s="8"/>
      <c r="G209" s="8"/>
      <c r="H209" s="194"/>
      <c r="I209" s="103">
        <f>SUM(K209+M209+O209)</f>
        <v>0</v>
      </c>
      <c r="J209" s="106" t="str">
        <f>"(55)"</f>
        <v>(55)</v>
      </c>
      <c r="K209" s="100">
        <f>'kuni 2025 detsember tegevuskava'!Y182</f>
        <v>0</v>
      </c>
      <c r="L209" s="89" t="str">
        <f>"(55)"</f>
        <v>(55)</v>
      </c>
      <c r="M209" s="105">
        <f>'kuni 2025 detsember tegevuskava'!AB182</f>
        <v>0</v>
      </c>
      <c r="N209" s="106" t="str">
        <f>"(55)"</f>
        <v>(55)</v>
      </c>
      <c r="O209" s="100">
        <f>'kuni 2025 detsember tegevuskava'!AE182</f>
        <v>0</v>
      </c>
      <c r="P209" s="91" t="str">
        <f>"(55)"</f>
        <v>(55)</v>
      </c>
    </row>
    <row r="210" spans="2:16" ht="16.2" x14ac:dyDescent="0.3">
      <c r="B210" s="146"/>
      <c r="C210" s="8"/>
      <c r="D210" s="8"/>
      <c r="E210" s="8"/>
      <c r="F210" s="8"/>
      <c r="G210" s="8"/>
      <c r="H210" s="194"/>
      <c r="I210" s="185" t="s">
        <v>242</v>
      </c>
      <c r="J210" s="8"/>
      <c r="K210" s="8"/>
      <c r="L210" s="8"/>
      <c r="M210" s="8"/>
      <c r="N210" s="8"/>
      <c r="O210" s="8"/>
      <c r="P210" s="160"/>
    </row>
    <row r="211" spans="2:16" ht="16.2" x14ac:dyDescent="0.3">
      <c r="B211" s="146"/>
      <c r="C211" s="8"/>
      <c r="D211" s="8"/>
      <c r="E211" s="8"/>
      <c r="F211" s="8"/>
      <c r="G211" s="8"/>
      <c r="H211" s="194"/>
      <c r="I211" s="180">
        <f>SUM(I212:I214)</f>
        <v>0</v>
      </c>
      <c r="J211" s="102"/>
      <c r="K211" s="92">
        <f>SUM(K212:K214)</f>
        <v>0</v>
      </c>
      <c r="L211" s="93"/>
      <c r="M211" s="101">
        <f>SUM(M212:M214)</f>
        <v>0</v>
      </c>
      <c r="N211" s="107"/>
      <c r="O211" s="101">
        <f>SUM(O212:O214)</f>
        <v>0</v>
      </c>
      <c r="P211" s="135"/>
    </row>
    <row r="212" spans="2:16" ht="16.2" x14ac:dyDescent="0.3">
      <c r="B212" s="146"/>
      <c r="C212" s="8"/>
      <c r="D212" s="8"/>
      <c r="E212" s="8"/>
      <c r="F212" s="8"/>
      <c r="G212" s="8"/>
      <c r="H212" s="194"/>
      <c r="I212" s="103">
        <f>SUM(K212+M212+O212)</f>
        <v>0</v>
      </c>
      <c r="J212" s="104" t="str">
        <f>"(15)"</f>
        <v>(15)</v>
      </c>
      <c r="K212" s="98">
        <f>SUM(K207*1.2)</f>
        <v>0</v>
      </c>
      <c r="L212" s="99" t="str">
        <f>"(15)"</f>
        <v>(15)</v>
      </c>
      <c r="M212" s="103">
        <f>SUM(M207*1.22)</f>
        <v>0</v>
      </c>
      <c r="N212" s="104" t="str">
        <f>"(15)"</f>
        <v>(15)</v>
      </c>
      <c r="O212" s="103">
        <f>SUM(O207*1.22)</f>
        <v>0</v>
      </c>
      <c r="P212" s="88" t="str">
        <f>"(15)"</f>
        <v>(15)</v>
      </c>
    </row>
    <row r="213" spans="2:16" ht="16.2" x14ac:dyDescent="0.3">
      <c r="B213" s="146"/>
      <c r="C213" s="8"/>
      <c r="D213" s="8"/>
      <c r="E213" s="8"/>
      <c r="F213" s="8"/>
      <c r="G213" s="8"/>
      <c r="H213" s="194"/>
      <c r="I213" s="103">
        <f>SUM(K213+M213+O213)</f>
        <v>0</v>
      </c>
      <c r="J213" s="104" t="str">
        <f>"(50)"</f>
        <v>(50)</v>
      </c>
      <c r="K213" s="98">
        <f>K208</f>
        <v>0</v>
      </c>
      <c r="L213" s="99" t="str">
        <f>"(50)"</f>
        <v>(50)</v>
      </c>
      <c r="M213" s="103">
        <f>M208</f>
        <v>0</v>
      </c>
      <c r="N213" s="104" t="str">
        <f>"(50)"</f>
        <v>(50)</v>
      </c>
      <c r="O213" s="103">
        <f>O208</f>
        <v>0</v>
      </c>
      <c r="P213" s="88" t="str">
        <f>"(50)"</f>
        <v>(50)</v>
      </c>
    </row>
    <row r="214" spans="2:16" ht="16.8" thickBot="1" x14ac:dyDescent="0.35">
      <c r="B214" s="161"/>
      <c r="C214" s="162"/>
      <c r="D214" s="162"/>
      <c r="E214" s="162"/>
      <c r="F214" s="162"/>
      <c r="G214" s="162"/>
      <c r="H214" s="195"/>
      <c r="I214" s="131">
        <f>SUM(K214+M214+O214)</f>
        <v>0</v>
      </c>
      <c r="J214" s="132" t="str">
        <f>"(55)"</f>
        <v>(55)</v>
      </c>
      <c r="K214" s="94">
        <f>SUM(K209*1.2)</f>
        <v>0</v>
      </c>
      <c r="L214" s="95" t="str">
        <f>"(55)"</f>
        <v>(55)</v>
      </c>
      <c r="M214" s="131">
        <f>SUM(M209*1.22)</f>
        <v>0</v>
      </c>
      <c r="N214" s="132" t="str">
        <f>"(55)"</f>
        <v>(55)</v>
      </c>
      <c r="O214" s="131">
        <f>SUM(O209*1.22)</f>
        <v>0</v>
      </c>
      <c r="P214" s="97" t="str">
        <f>"(55)"</f>
        <v>(55)</v>
      </c>
    </row>
    <row r="215" spans="2:16" ht="16.2" x14ac:dyDescent="0.3">
      <c r="B215" s="189" t="str">
        <f>'kuni 2025 detsember tegevuskava'!A55&amp;"/"&amp;'kuni 2025 detsember tegevuskava'!C55</f>
        <v>/</v>
      </c>
      <c r="C215" s="157">
        <f>'kuni 2025 detsember tegevuskava'!I55</f>
        <v>0</v>
      </c>
      <c r="D215" s="157">
        <f>'kuni 2025 detsember tegevuskava'!J55</f>
        <v>0</v>
      </c>
      <c r="E215" s="157">
        <f>'kuni 2025 detsember tegevuskava'!K55</f>
        <v>0</v>
      </c>
      <c r="F215" s="157" t="str">
        <f>'kuni 2025 detsember tegevuskava'!O55&amp;"/"</f>
        <v>/</v>
      </c>
      <c r="G215" s="157" t="e" cm="1">
        <f t="array" ref="G215">_xlfn.IFS('kuni 2025 detsember tegevuskava'!G55='kuni 2025 detsember tegevuskava'!$G$97,1,'kuni 2025 detsember tegevuskava'!G55='kuni 2025 detsember tegevuskava'!$G$98,2,'kuni 2025 detsember tegevuskava'!G55='kuni 2025 detsember tegevuskava'!$G$99,3,'kuni 2025 detsember tegevuskava'!G55='kuni 2025 detsember tegevuskava'!$G$100,4)</f>
        <v>#N/A</v>
      </c>
      <c r="H215" s="196" t="e" cm="1">
        <f t="array" ref="H215">_xlfn.IFS(OR('kuni 2025 detsember tegevuskava'!O55='kuni 2025 detsember tegevuskava'!$O$97,'kuni 2025 detsember tegevuskava'!O55='kuni 2025 detsember tegevuskava'!$O$99,'kuni 2025 detsember tegevuskava'!O55='kuni 2025 detsember tegevuskava'!$O$100,'kuni 2025 detsember tegevuskava'!O55='kuni 2025 detsember tegevuskava'!$O$101),1,'kuni 2025 detsember tegevuskava'!O55='kuni 2025 detsember tegevuskava'!$O$102,2,'kuni 2025 detsember tegevuskava'!O55='kuni 2025 detsember tegevuskava'!$O$103,2,'kuni 2025 detsember tegevuskava'!O55='kuni 2025 detsember tegevuskava'!$O$98,3)</f>
        <v>#N/A</v>
      </c>
      <c r="I215" s="133">
        <f>SUM(I216:I218)</f>
        <v>0</v>
      </c>
      <c r="J215" s="134"/>
      <c r="K215" s="82">
        <f>SUM(K216:K218)</f>
        <v>0</v>
      </c>
      <c r="L215" s="84"/>
      <c r="M215" s="133">
        <f>SUM(M216:M218)</f>
        <v>0</v>
      </c>
      <c r="N215" s="134"/>
      <c r="O215" s="82">
        <f>SUM(O216:O218)</f>
        <v>0</v>
      </c>
      <c r="P215" s="86"/>
    </row>
    <row r="216" spans="2:16" ht="16.2" x14ac:dyDescent="0.3">
      <c r="B216" s="146"/>
      <c r="C216" s="8"/>
      <c r="D216" s="8"/>
      <c r="E216" s="8"/>
      <c r="F216" s="8"/>
      <c r="G216" s="8"/>
      <c r="H216" s="194"/>
      <c r="I216" s="103">
        <f>SUM(K216+M216+O216)</f>
        <v>0</v>
      </c>
      <c r="J216" s="104" t="str">
        <f>"(15)"</f>
        <v>(15)</v>
      </c>
      <c r="K216" s="98">
        <f>'kuni 2025 detsember tegevuskava'!W55</f>
        <v>0</v>
      </c>
      <c r="L216" s="99" t="str">
        <f>"(15)"</f>
        <v>(15)</v>
      </c>
      <c r="M216" s="103">
        <f>'kuni 2025 detsember tegevuskava'!Z55</f>
        <v>0</v>
      </c>
      <c r="N216" s="104" t="str">
        <f>"(15)"</f>
        <v>(15)</v>
      </c>
      <c r="O216" s="98">
        <f>'kuni 2025 detsember tegevuskava'!AC55</f>
        <v>0</v>
      </c>
      <c r="P216" s="88" t="str">
        <f>"(15)"</f>
        <v>(15)</v>
      </c>
    </row>
    <row r="217" spans="2:16" ht="16.2" x14ac:dyDescent="0.3">
      <c r="B217" s="146"/>
      <c r="C217" s="8"/>
      <c r="D217" s="8"/>
      <c r="E217" s="8"/>
      <c r="F217" s="8"/>
      <c r="G217" s="8"/>
      <c r="H217" s="194"/>
      <c r="I217" s="103">
        <f>SUM(K217+M217+O217)</f>
        <v>0</v>
      </c>
      <c r="J217" s="104" t="str">
        <f>"(50)"</f>
        <v>(50)</v>
      </c>
      <c r="K217" s="98">
        <f>'kuni 2025 detsember tegevuskava'!X55</f>
        <v>0</v>
      </c>
      <c r="L217" s="99" t="str">
        <f>"(50)"</f>
        <v>(50)</v>
      </c>
      <c r="M217" s="103">
        <f>'kuni 2025 detsember tegevuskava'!AA55</f>
        <v>0</v>
      </c>
      <c r="N217" s="104" t="str">
        <f>"(50)"</f>
        <v>(50)</v>
      </c>
      <c r="O217" s="98">
        <f>'kuni 2025 detsember tegevuskava'!AD55</f>
        <v>0</v>
      </c>
      <c r="P217" s="88" t="str">
        <f>"(50)"</f>
        <v>(50)</v>
      </c>
    </row>
    <row r="218" spans="2:16" ht="16.2" x14ac:dyDescent="0.3">
      <c r="B218" s="146"/>
      <c r="C218" s="8"/>
      <c r="D218" s="8"/>
      <c r="E218" s="8"/>
      <c r="F218" s="8"/>
      <c r="G218" s="8"/>
      <c r="H218" s="194"/>
      <c r="I218" s="103">
        <f>SUM(K218+M218+O218)</f>
        <v>0</v>
      </c>
      <c r="J218" s="106" t="str">
        <f>"(55)"</f>
        <v>(55)</v>
      </c>
      <c r="K218" s="100">
        <f>'kuni 2025 detsember tegevuskava'!Y55</f>
        <v>0</v>
      </c>
      <c r="L218" s="89" t="str">
        <f>"(55)"</f>
        <v>(55)</v>
      </c>
      <c r="M218" s="105">
        <f>'kuni 2025 detsember tegevuskava'!AB55</f>
        <v>0</v>
      </c>
      <c r="N218" s="106" t="str">
        <f>"(55)"</f>
        <v>(55)</v>
      </c>
      <c r="O218" s="100">
        <f>'kuni 2025 detsember tegevuskava'!AE55</f>
        <v>0</v>
      </c>
      <c r="P218" s="91" t="str">
        <f>"(55)"</f>
        <v>(55)</v>
      </c>
    </row>
    <row r="219" spans="2:16" ht="16.2" x14ac:dyDescent="0.3">
      <c r="B219" s="146"/>
      <c r="C219" s="8"/>
      <c r="D219" s="8"/>
      <c r="E219" s="8"/>
      <c r="F219" s="8"/>
      <c r="G219" s="8"/>
      <c r="H219" s="194"/>
      <c r="I219" s="185" t="s">
        <v>242</v>
      </c>
      <c r="J219" s="8"/>
      <c r="K219" s="8"/>
      <c r="L219" s="8"/>
      <c r="M219" s="8"/>
      <c r="N219" s="8"/>
      <c r="O219" s="8"/>
      <c r="P219" s="160"/>
    </row>
    <row r="220" spans="2:16" ht="16.2" x14ac:dyDescent="0.3">
      <c r="B220" s="146"/>
      <c r="C220" s="8"/>
      <c r="D220" s="8"/>
      <c r="E220" s="8"/>
      <c r="F220" s="8"/>
      <c r="G220" s="8"/>
      <c r="H220" s="194"/>
      <c r="I220" s="180">
        <f>SUM(I221:I223)</f>
        <v>0</v>
      </c>
      <c r="J220" s="102"/>
      <c r="K220" s="92">
        <f>SUM(K221:K223)</f>
        <v>0</v>
      </c>
      <c r="L220" s="93"/>
      <c r="M220" s="101">
        <f>SUM(M221:M223)</f>
        <v>0</v>
      </c>
      <c r="N220" s="107"/>
      <c r="O220" s="101">
        <f>SUM(O221:O223)</f>
        <v>0</v>
      </c>
      <c r="P220" s="135"/>
    </row>
    <row r="221" spans="2:16" ht="16.2" x14ac:dyDescent="0.3">
      <c r="B221" s="146"/>
      <c r="C221" s="8"/>
      <c r="D221" s="8"/>
      <c r="E221" s="8"/>
      <c r="F221" s="8"/>
      <c r="G221" s="8"/>
      <c r="H221" s="194"/>
      <c r="I221" s="103">
        <f>SUM(K221+M221+O221)</f>
        <v>0</v>
      </c>
      <c r="J221" s="104" t="str">
        <f>"(15)"</f>
        <v>(15)</v>
      </c>
      <c r="K221" s="98">
        <f>SUM(K216*1.2)</f>
        <v>0</v>
      </c>
      <c r="L221" s="99" t="str">
        <f>"(15)"</f>
        <v>(15)</v>
      </c>
      <c r="M221" s="103">
        <f>SUM(M216*1.22)</f>
        <v>0</v>
      </c>
      <c r="N221" s="104" t="str">
        <f>"(15)"</f>
        <v>(15)</v>
      </c>
      <c r="O221" s="103">
        <f>SUM(O216*1.22)</f>
        <v>0</v>
      </c>
      <c r="P221" s="88" t="str">
        <f>"(15)"</f>
        <v>(15)</v>
      </c>
    </row>
    <row r="222" spans="2:16" ht="16.2" x14ac:dyDescent="0.3">
      <c r="B222" s="146"/>
      <c r="C222" s="8"/>
      <c r="D222" s="8"/>
      <c r="E222" s="8"/>
      <c r="F222" s="8"/>
      <c r="G222" s="8"/>
      <c r="H222" s="194"/>
      <c r="I222" s="103">
        <f>SUM(K222+M222+O222)</f>
        <v>0</v>
      </c>
      <c r="J222" s="104" t="str">
        <f>"(50)"</f>
        <v>(50)</v>
      </c>
      <c r="K222" s="98">
        <f>K217</f>
        <v>0</v>
      </c>
      <c r="L222" s="99" t="str">
        <f>"(50)"</f>
        <v>(50)</v>
      </c>
      <c r="M222" s="103">
        <f>M217</f>
        <v>0</v>
      </c>
      <c r="N222" s="104" t="str">
        <f>"(50)"</f>
        <v>(50)</v>
      </c>
      <c r="O222" s="103">
        <f>O217</f>
        <v>0</v>
      </c>
      <c r="P222" s="88" t="str">
        <f>"(50)"</f>
        <v>(50)</v>
      </c>
    </row>
    <row r="223" spans="2:16" ht="16.8" thickBot="1" x14ac:dyDescent="0.35">
      <c r="B223" s="161"/>
      <c r="C223" s="162"/>
      <c r="D223" s="162"/>
      <c r="E223" s="162"/>
      <c r="F223" s="162"/>
      <c r="G223" s="162"/>
      <c r="H223" s="195"/>
      <c r="I223" s="131">
        <f>SUM(K223+M223+O223)</f>
        <v>0</v>
      </c>
      <c r="J223" s="132" t="str">
        <f>"(55)"</f>
        <v>(55)</v>
      </c>
      <c r="K223" s="94">
        <f>SUM(K218*1.2)</f>
        <v>0</v>
      </c>
      <c r="L223" s="95" t="str">
        <f>"(55)"</f>
        <v>(55)</v>
      </c>
      <c r="M223" s="131">
        <f>SUM(M218*1.22)</f>
        <v>0</v>
      </c>
      <c r="N223" s="132" t="str">
        <f>"(55)"</f>
        <v>(55)</v>
      </c>
      <c r="O223" s="131">
        <f>SUM(O218*1.22)</f>
        <v>0</v>
      </c>
      <c r="P223" s="97" t="str">
        <f>"(55)"</f>
        <v>(55)</v>
      </c>
    </row>
    <row r="224" spans="2:16" ht="16.2" x14ac:dyDescent="0.3">
      <c r="B224" s="146" t="str">
        <f>'kuni 2025 detsember tegevuskava'!A56&amp;"/"&amp;'kuni 2025 detsember tegevuskava'!C56</f>
        <v>/</v>
      </c>
      <c r="C224" s="8">
        <f>'kuni 2025 detsember tegevuskava'!I56</f>
        <v>0</v>
      </c>
      <c r="D224" s="8">
        <f>'kuni 2025 detsember tegevuskava'!J56</f>
        <v>0</v>
      </c>
      <c r="E224" s="8">
        <f>'kuni 2025 detsember tegevuskava'!K56</f>
        <v>0</v>
      </c>
      <c r="F224" s="8" t="str">
        <f>'kuni 2025 detsember tegevuskava'!O56&amp;"/"</f>
        <v>/</v>
      </c>
      <c r="G224" s="8" t="e" cm="1">
        <f t="array" ref="G224">_xlfn.IFS('kuni 2025 detsember tegevuskava'!G56='kuni 2025 detsember tegevuskava'!$G$97,1,'kuni 2025 detsember tegevuskava'!G56='kuni 2025 detsember tegevuskava'!$G$98,2,'kuni 2025 detsember tegevuskava'!G56='kuni 2025 detsember tegevuskava'!$G$99,3,'kuni 2025 detsember tegevuskava'!G56='kuni 2025 detsember tegevuskava'!$G$100,4)</f>
        <v>#N/A</v>
      </c>
      <c r="H224" s="194" t="e" cm="1">
        <f t="array" ref="H224">_xlfn.IFS(OR('kuni 2025 detsember tegevuskava'!O56='kuni 2025 detsember tegevuskava'!$O$97,'kuni 2025 detsember tegevuskava'!O56='kuni 2025 detsember tegevuskava'!$O$99,'kuni 2025 detsember tegevuskava'!O56='kuni 2025 detsember tegevuskava'!$O$100,'kuni 2025 detsember tegevuskava'!O56='kuni 2025 detsember tegevuskava'!$O$101),1,'kuni 2025 detsember tegevuskava'!O56='kuni 2025 detsember tegevuskava'!$O$102,2,'kuni 2025 detsember tegevuskava'!O56='kuni 2025 detsember tegevuskava'!$O$103,2,'kuni 2025 detsember tegevuskava'!O56='kuni 2025 detsember tegevuskava'!$O$98,3)</f>
        <v>#N/A</v>
      </c>
      <c r="I224" s="180">
        <f>SUM(I225:I227)</f>
        <v>0</v>
      </c>
      <c r="J224" s="104"/>
      <c r="K224" s="173">
        <f>SUM(K225:K227)</f>
        <v>0</v>
      </c>
      <c r="L224" s="186"/>
      <c r="M224" s="180">
        <f>SUM(M225:M227)</f>
        <v>0</v>
      </c>
      <c r="N224" s="104"/>
      <c r="O224" s="173">
        <f>SUM(O225:O227)</f>
        <v>0</v>
      </c>
      <c r="P224" s="88"/>
    </row>
    <row r="225" spans="2:16" ht="16.2" x14ac:dyDescent="0.3">
      <c r="B225" s="146"/>
      <c r="C225" s="8"/>
      <c r="D225" s="8"/>
      <c r="E225" s="8"/>
      <c r="F225" s="8"/>
      <c r="G225" s="8"/>
      <c r="H225" s="194"/>
      <c r="I225" s="103">
        <f>SUM(K225+M225+O225)</f>
        <v>0</v>
      </c>
      <c r="J225" s="104" t="str">
        <f>"(15)"</f>
        <v>(15)</v>
      </c>
      <c r="K225" s="98">
        <f>'kuni 2025 detsember tegevuskava'!W56</f>
        <v>0</v>
      </c>
      <c r="L225" s="99" t="str">
        <f>"(15)"</f>
        <v>(15)</v>
      </c>
      <c r="M225" s="103">
        <f>'kuni 2025 detsember tegevuskava'!Z56</f>
        <v>0</v>
      </c>
      <c r="N225" s="104" t="str">
        <f>"(15)"</f>
        <v>(15)</v>
      </c>
      <c r="O225" s="98">
        <f>'kuni 2025 detsember tegevuskava'!AC56</f>
        <v>0</v>
      </c>
      <c r="P225" s="88" t="str">
        <f>"(15)"</f>
        <v>(15)</v>
      </c>
    </row>
    <row r="226" spans="2:16" ht="16.2" x14ac:dyDescent="0.3">
      <c r="B226" s="146"/>
      <c r="C226" s="8"/>
      <c r="D226" s="8"/>
      <c r="E226" s="8"/>
      <c r="F226" s="8"/>
      <c r="G226" s="8"/>
      <c r="H226" s="194"/>
      <c r="I226" s="103">
        <f>SUM(K226+M226+O226)</f>
        <v>0</v>
      </c>
      <c r="J226" s="104" t="str">
        <f>"(50)"</f>
        <v>(50)</v>
      </c>
      <c r="K226" s="98">
        <f>'kuni 2025 detsember tegevuskava'!X56</f>
        <v>0</v>
      </c>
      <c r="L226" s="99" t="str">
        <f>"(50)"</f>
        <v>(50)</v>
      </c>
      <c r="M226" s="103">
        <f>'kuni 2025 detsember tegevuskava'!AA56</f>
        <v>0</v>
      </c>
      <c r="N226" s="104" t="str">
        <f>"(50)"</f>
        <v>(50)</v>
      </c>
      <c r="O226" s="98">
        <f>'kuni 2025 detsember tegevuskava'!AD56</f>
        <v>0</v>
      </c>
      <c r="P226" s="88" t="str">
        <f>"(50)"</f>
        <v>(50)</v>
      </c>
    </row>
    <row r="227" spans="2:16" ht="16.2" x14ac:dyDescent="0.3">
      <c r="B227" s="146"/>
      <c r="C227" s="8"/>
      <c r="D227" s="8"/>
      <c r="E227" s="8"/>
      <c r="F227" s="8"/>
      <c r="G227" s="8"/>
      <c r="H227" s="194"/>
      <c r="I227" s="105">
        <f>SUM(K227+M227+O227)</f>
        <v>0</v>
      </c>
      <c r="J227" s="106" t="str">
        <f>"(55)"</f>
        <v>(55)</v>
      </c>
      <c r="K227" s="100">
        <f>'kuni 2025 detsember tegevuskava'!Y56</f>
        <v>0</v>
      </c>
      <c r="L227" s="89" t="str">
        <f>"(55)"</f>
        <v>(55)</v>
      </c>
      <c r="M227" s="105">
        <f>'kuni 2025 detsember tegevuskava'!AB56</f>
        <v>0</v>
      </c>
      <c r="N227" s="106" t="str">
        <f>"(55)"</f>
        <v>(55)</v>
      </c>
      <c r="O227" s="100">
        <f>'kuni 2025 detsember tegevuskava'!AE56</f>
        <v>0</v>
      </c>
      <c r="P227" s="91" t="str">
        <f>"(55)"</f>
        <v>(55)</v>
      </c>
    </row>
    <row r="228" spans="2:16" ht="16.2" x14ac:dyDescent="0.3">
      <c r="B228" s="146"/>
      <c r="C228" s="8"/>
      <c r="D228" s="8"/>
      <c r="E228" s="8"/>
      <c r="F228" s="8"/>
      <c r="G228" s="8"/>
      <c r="H228" s="194"/>
      <c r="I228" s="185" t="s">
        <v>242</v>
      </c>
      <c r="J228" s="8"/>
      <c r="K228" s="8"/>
      <c r="L228" s="8"/>
      <c r="M228" s="8"/>
      <c r="N228" s="8"/>
      <c r="O228" s="8"/>
      <c r="P228" s="160"/>
    </row>
    <row r="229" spans="2:16" ht="16.2" x14ac:dyDescent="0.3">
      <c r="B229" s="146"/>
      <c r="C229" s="8"/>
      <c r="D229" s="8"/>
      <c r="E229" s="8"/>
      <c r="F229" s="8"/>
      <c r="G229" s="8"/>
      <c r="H229" s="194"/>
      <c r="I229" s="101">
        <f>SUM(I230:I232)</f>
        <v>0</v>
      </c>
      <c r="J229" s="102"/>
      <c r="K229" s="92">
        <f>SUM(K230:K232)</f>
        <v>0</v>
      </c>
      <c r="L229" s="93"/>
      <c r="M229" s="101">
        <f>SUM(M230:M232)</f>
        <v>0</v>
      </c>
      <c r="N229" s="107"/>
      <c r="O229" s="101">
        <f>SUM(O230:O232)</f>
        <v>0</v>
      </c>
      <c r="P229" s="135"/>
    </row>
    <row r="230" spans="2:16" ht="16.2" x14ac:dyDescent="0.3">
      <c r="B230" s="146"/>
      <c r="C230" s="8"/>
      <c r="D230" s="8"/>
      <c r="E230" s="8"/>
      <c r="F230" s="8"/>
      <c r="G230" s="8"/>
      <c r="H230" s="194"/>
      <c r="I230" s="103">
        <f>SUM(K230+M230+O230)</f>
        <v>0</v>
      </c>
      <c r="J230" s="104" t="str">
        <f>"(15)"</f>
        <v>(15)</v>
      </c>
      <c r="K230" s="98">
        <f>SUM(K225*1.2)</f>
        <v>0</v>
      </c>
      <c r="L230" s="99" t="str">
        <f>"(15)"</f>
        <v>(15)</v>
      </c>
      <c r="M230" s="103">
        <f>SUM(M225*1.22)</f>
        <v>0</v>
      </c>
      <c r="N230" s="104" t="str">
        <f>"(15)"</f>
        <v>(15)</v>
      </c>
      <c r="O230" s="103">
        <f>SUM(O225*1.22)</f>
        <v>0</v>
      </c>
      <c r="P230" s="88" t="str">
        <f>"(15)"</f>
        <v>(15)</v>
      </c>
    </row>
    <row r="231" spans="2:16" ht="16.2" x14ac:dyDescent="0.3">
      <c r="B231" s="146"/>
      <c r="C231" s="8"/>
      <c r="D231" s="8"/>
      <c r="E231" s="8"/>
      <c r="F231" s="8"/>
      <c r="G231" s="8"/>
      <c r="H231" s="194"/>
      <c r="I231" s="103">
        <f>SUM(K231+M231+O231)</f>
        <v>0</v>
      </c>
      <c r="J231" s="104" t="str">
        <f>"(50)"</f>
        <v>(50)</v>
      </c>
      <c r="K231" s="98">
        <f>K226</f>
        <v>0</v>
      </c>
      <c r="L231" s="99" t="str">
        <f>"(50)"</f>
        <v>(50)</v>
      </c>
      <c r="M231" s="103">
        <f>M226</f>
        <v>0</v>
      </c>
      <c r="N231" s="104" t="str">
        <f>"(50)"</f>
        <v>(50)</v>
      </c>
      <c r="O231" s="103">
        <f>O226</f>
        <v>0</v>
      </c>
      <c r="P231" s="88" t="str">
        <f>"(50)"</f>
        <v>(50)</v>
      </c>
    </row>
    <row r="232" spans="2:16" ht="16.8" thickBot="1" x14ac:dyDescent="0.35">
      <c r="B232" s="146"/>
      <c r="C232" s="8"/>
      <c r="D232" s="8"/>
      <c r="E232" s="8"/>
      <c r="F232" s="8"/>
      <c r="G232" s="8"/>
      <c r="H232" s="194"/>
      <c r="I232" s="103">
        <f>SUM(K232+M232+O232)</f>
        <v>0</v>
      </c>
      <c r="J232" s="104" t="str">
        <f>"(55)"</f>
        <v>(55)</v>
      </c>
      <c r="K232" s="98">
        <f>SUM(K227*1.2)</f>
        <v>0</v>
      </c>
      <c r="L232" s="99" t="str">
        <f>"(55)"</f>
        <v>(55)</v>
      </c>
      <c r="M232" s="103">
        <f>SUM(M227*1.22)</f>
        <v>0</v>
      </c>
      <c r="N232" s="104" t="str">
        <f>"(55)"</f>
        <v>(55)</v>
      </c>
      <c r="O232" s="103">
        <f>SUM(O227*1.22)</f>
        <v>0</v>
      </c>
      <c r="P232" s="88" t="str">
        <f>"(55)"</f>
        <v>(55)</v>
      </c>
    </row>
    <row r="233" spans="2:16" ht="16.2" x14ac:dyDescent="0.3">
      <c r="B233" s="189" t="str">
        <f>'kuni 2025 detsember tegevuskava'!A57&amp;"/"&amp;'kuni 2025 detsember tegevuskava'!C57</f>
        <v>/</v>
      </c>
      <c r="C233" s="157">
        <f>'kuni 2025 detsember tegevuskava'!I57</f>
        <v>0</v>
      </c>
      <c r="D233" s="157">
        <f>'kuni 2025 detsember tegevuskava'!J57</f>
        <v>0</v>
      </c>
      <c r="E233" s="157">
        <f>'kuni 2025 detsember tegevuskava'!K57</f>
        <v>0</v>
      </c>
      <c r="F233" s="157" t="str">
        <f>'kuni 2025 detsember tegevuskava'!O57&amp;"/"</f>
        <v>/</v>
      </c>
      <c r="G233" s="157" t="e" cm="1">
        <f t="array" ref="G233">_xlfn.IFS('kuni 2025 detsember tegevuskava'!G57='kuni 2025 detsember tegevuskava'!$G$97,1,'kuni 2025 detsember tegevuskava'!G57='kuni 2025 detsember tegevuskava'!$G$98,2,'kuni 2025 detsember tegevuskava'!G57='kuni 2025 detsember tegevuskava'!$G$99,3,'kuni 2025 detsember tegevuskava'!G57='kuni 2025 detsember tegevuskava'!$G$100,4)</f>
        <v>#N/A</v>
      </c>
      <c r="H233" s="196" t="e" cm="1">
        <f t="array" ref="H233">_xlfn.IFS(OR('kuni 2025 detsember tegevuskava'!O57='kuni 2025 detsember tegevuskava'!$O$97,'kuni 2025 detsember tegevuskava'!O57='kuni 2025 detsember tegevuskava'!$O$99,'kuni 2025 detsember tegevuskava'!O57='kuni 2025 detsember tegevuskava'!$O$100,'kuni 2025 detsember tegevuskava'!O57='kuni 2025 detsember tegevuskava'!$O$101),1,'kuni 2025 detsember tegevuskava'!O57='kuni 2025 detsember tegevuskava'!$O$102,2,'kuni 2025 detsember tegevuskava'!O57='kuni 2025 detsember tegevuskava'!$O$103,2,'kuni 2025 detsember tegevuskava'!O57='kuni 2025 detsember tegevuskava'!$O$98,3)</f>
        <v>#N/A</v>
      </c>
      <c r="I233" s="133">
        <f>SUM(I234:I236)</f>
        <v>0</v>
      </c>
      <c r="J233" s="134"/>
      <c r="K233" s="82">
        <f>SUM(K234:K236)</f>
        <v>0</v>
      </c>
      <c r="L233" s="84"/>
      <c r="M233" s="133">
        <f>SUM(M234:M236)</f>
        <v>0</v>
      </c>
      <c r="N233" s="134"/>
      <c r="O233" s="82">
        <f>SUM(O234:O236)</f>
        <v>0</v>
      </c>
      <c r="P233" s="86"/>
    </row>
    <row r="234" spans="2:16" ht="16.2" x14ac:dyDescent="0.3">
      <c r="B234" s="146"/>
      <c r="C234" s="8"/>
      <c r="D234" s="8"/>
      <c r="E234" s="8"/>
      <c r="F234" s="8"/>
      <c r="G234" s="8"/>
      <c r="H234" s="194"/>
      <c r="I234" s="103">
        <f>SUM(K234+M234+O234)</f>
        <v>0</v>
      </c>
      <c r="J234" s="104" t="str">
        <f>"(15)"</f>
        <v>(15)</v>
      </c>
      <c r="K234" s="98">
        <f>'kuni 2025 detsember tegevuskava'!W57</f>
        <v>0</v>
      </c>
      <c r="L234" s="99" t="str">
        <f>"(15)"</f>
        <v>(15)</v>
      </c>
      <c r="M234" s="103">
        <f>'kuni 2025 detsember tegevuskava'!Z57</f>
        <v>0</v>
      </c>
      <c r="N234" s="104" t="str">
        <f>"(15)"</f>
        <v>(15)</v>
      </c>
      <c r="O234" s="98">
        <f>'kuni 2025 detsember tegevuskava'!AC57</f>
        <v>0</v>
      </c>
      <c r="P234" s="88" t="str">
        <f>"(15)"</f>
        <v>(15)</v>
      </c>
    </row>
    <row r="235" spans="2:16" ht="16.2" x14ac:dyDescent="0.3">
      <c r="B235" s="146"/>
      <c r="C235" s="8"/>
      <c r="D235" s="8"/>
      <c r="E235" s="8"/>
      <c r="F235" s="8"/>
      <c r="G235" s="8"/>
      <c r="H235" s="194"/>
      <c r="I235" s="103">
        <f>SUM(K235+M235+O235)</f>
        <v>0</v>
      </c>
      <c r="J235" s="104" t="str">
        <f>"(50)"</f>
        <v>(50)</v>
      </c>
      <c r="K235" s="98">
        <f>'kuni 2025 detsember tegevuskava'!X57</f>
        <v>0</v>
      </c>
      <c r="L235" s="99" t="str">
        <f>"(50)"</f>
        <v>(50)</v>
      </c>
      <c r="M235" s="103">
        <f>'kuni 2025 detsember tegevuskava'!AA57</f>
        <v>0</v>
      </c>
      <c r="N235" s="104" t="str">
        <f>"(50)"</f>
        <v>(50)</v>
      </c>
      <c r="O235" s="98">
        <f>'kuni 2025 detsember tegevuskava'!AD57</f>
        <v>0</v>
      </c>
      <c r="P235" s="88" t="str">
        <f>"(50)"</f>
        <v>(50)</v>
      </c>
    </row>
    <row r="236" spans="2:16" ht="16.2" x14ac:dyDescent="0.3">
      <c r="B236" s="146"/>
      <c r="C236" s="8"/>
      <c r="D236" s="8"/>
      <c r="E236" s="8"/>
      <c r="F236" s="8"/>
      <c r="G236" s="8"/>
      <c r="H236" s="194"/>
      <c r="I236" s="103">
        <f>SUM(K236+M236+O236)</f>
        <v>0</v>
      </c>
      <c r="J236" s="106" t="str">
        <f>"(55)"</f>
        <v>(55)</v>
      </c>
      <c r="K236" s="100">
        <f>'kuni 2025 detsember tegevuskava'!Y57</f>
        <v>0</v>
      </c>
      <c r="L236" s="89" t="str">
        <f>"(55)"</f>
        <v>(55)</v>
      </c>
      <c r="M236" s="105">
        <f>'kuni 2025 detsember tegevuskava'!AB57</f>
        <v>0</v>
      </c>
      <c r="N236" s="106" t="str">
        <f>"(55)"</f>
        <v>(55)</v>
      </c>
      <c r="O236" s="100">
        <f>'kuni 2025 detsember tegevuskava'!AE57</f>
        <v>0</v>
      </c>
      <c r="P236" s="91" t="str">
        <f>"(55)"</f>
        <v>(55)</v>
      </c>
    </row>
    <row r="237" spans="2:16" ht="16.2" x14ac:dyDescent="0.3">
      <c r="B237" s="146"/>
      <c r="C237" s="8"/>
      <c r="D237" s="8"/>
      <c r="E237" s="8"/>
      <c r="F237" s="8"/>
      <c r="G237" s="8"/>
      <c r="H237" s="194"/>
      <c r="I237" s="185" t="s">
        <v>242</v>
      </c>
      <c r="J237" s="8"/>
      <c r="K237" s="8"/>
      <c r="L237" s="8"/>
      <c r="M237" s="8"/>
      <c r="N237" s="8"/>
      <c r="O237" s="8"/>
      <c r="P237" s="160"/>
    </row>
    <row r="238" spans="2:16" ht="16.2" x14ac:dyDescent="0.3">
      <c r="B238" s="146"/>
      <c r="C238" s="8"/>
      <c r="D238" s="8"/>
      <c r="E238" s="8"/>
      <c r="F238" s="8"/>
      <c r="G238" s="8"/>
      <c r="H238" s="194"/>
      <c r="I238" s="180">
        <f>SUM(I239:I241)</f>
        <v>0</v>
      </c>
      <c r="J238" s="102"/>
      <c r="K238" s="92">
        <f>SUM(K239:K241)</f>
        <v>0</v>
      </c>
      <c r="L238" s="93"/>
      <c r="M238" s="101">
        <f>SUM(M239:M241)</f>
        <v>0</v>
      </c>
      <c r="N238" s="107"/>
      <c r="O238" s="101">
        <f>SUM(O239:O241)</f>
        <v>0</v>
      </c>
      <c r="P238" s="135"/>
    </row>
    <row r="239" spans="2:16" ht="16.2" x14ac:dyDescent="0.3">
      <c r="B239" s="146"/>
      <c r="C239" s="8"/>
      <c r="D239" s="8"/>
      <c r="E239" s="8"/>
      <c r="F239" s="8"/>
      <c r="G239" s="8"/>
      <c r="H239" s="194"/>
      <c r="I239" s="103">
        <f>SUM(K239+M239+O239)</f>
        <v>0</v>
      </c>
      <c r="J239" s="104" t="str">
        <f>"(15)"</f>
        <v>(15)</v>
      </c>
      <c r="K239" s="98">
        <f>SUM(K234*1.2)</f>
        <v>0</v>
      </c>
      <c r="L239" s="99" t="str">
        <f>"(15)"</f>
        <v>(15)</v>
      </c>
      <c r="M239" s="103">
        <f>SUM(M234*1.22)</f>
        <v>0</v>
      </c>
      <c r="N239" s="104" t="str">
        <f>"(15)"</f>
        <v>(15)</v>
      </c>
      <c r="O239" s="103">
        <f>SUM(O234*1.22)</f>
        <v>0</v>
      </c>
      <c r="P239" s="88" t="str">
        <f>"(15)"</f>
        <v>(15)</v>
      </c>
    </row>
    <row r="240" spans="2:16" ht="16.2" x14ac:dyDescent="0.3">
      <c r="B240" s="146"/>
      <c r="C240" s="8"/>
      <c r="D240" s="8"/>
      <c r="E240" s="8"/>
      <c r="F240" s="8"/>
      <c r="G240" s="8"/>
      <c r="H240" s="194"/>
      <c r="I240" s="103">
        <f>SUM(K240+M240+O240)</f>
        <v>0</v>
      </c>
      <c r="J240" s="104" t="str">
        <f>"(50)"</f>
        <v>(50)</v>
      </c>
      <c r="K240" s="98">
        <f>K235</f>
        <v>0</v>
      </c>
      <c r="L240" s="99" t="str">
        <f>"(50)"</f>
        <v>(50)</v>
      </c>
      <c r="M240" s="103">
        <f>M235</f>
        <v>0</v>
      </c>
      <c r="N240" s="104" t="str">
        <f>"(50)"</f>
        <v>(50)</v>
      </c>
      <c r="O240" s="103">
        <f>O235</f>
        <v>0</v>
      </c>
      <c r="P240" s="88" t="str">
        <f>"(50)"</f>
        <v>(50)</v>
      </c>
    </row>
    <row r="241" spans="2:16" ht="16.8" thickBot="1" x14ac:dyDescent="0.35">
      <c r="B241" s="161"/>
      <c r="C241" s="162"/>
      <c r="D241" s="162"/>
      <c r="E241" s="162"/>
      <c r="F241" s="162"/>
      <c r="G241" s="162"/>
      <c r="H241" s="195"/>
      <c r="I241" s="131">
        <f>SUM(K241+M241+O241)</f>
        <v>0</v>
      </c>
      <c r="J241" s="132" t="str">
        <f>"(55)"</f>
        <v>(55)</v>
      </c>
      <c r="K241" s="94">
        <f>SUM(K236*1.2)</f>
        <v>0</v>
      </c>
      <c r="L241" s="95" t="str">
        <f>"(55)"</f>
        <v>(55)</v>
      </c>
      <c r="M241" s="131">
        <f>SUM(M236*1.22)</f>
        <v>0</v>
      </c>
      <c r="N241" s="132" t="str">
        <f>"(55)"</f>
        <v>(55)</v>
      </c>
      <c r="O241" s="131">
        <f>SUM(O236*1.22)</f>
        <v>0</v>
      </c>
      <c r="P241" s="97" t="str">
        <f>"(55)"</f>
        <v>(55)</v>
      </c>
    </row>
    <row r="242" spans="2:16" ht="16.2" x14ac:dyDescent="0.3">
      <c r="B242" s="189" t="str">
        <f>'kuni 2025 detsember tegevuskava'!A58&amp;"/"&amp;'kuni 2025 detsember tegevuskava'!C58</f>
        <v>/</v>
      </c>
      <c r="C242" s="157">
        <f>'kuni 2025 detsember tegevuskava'!I58</f>
        <v>0</v>
      </c>
      <c r="D242" s="157">
        <f>'kuni 2025 detsember tegevuskava'!J58</f>
        <v>0</v>
      </c>
      <c r="E242" s="157">
        <f>'kuni 2025 detsember tegevuskava'!K58</f>
        <v>0</v>
      </c>
      <c r="F242" s="157" t="str">
        <f>'kuni 2025 detsember tegevuskava'!O58&amp;"/"</f>
        <v>/</v>
      </c>
      <c r="G242" s="157" t="e" cm="1">
        <f t="array" ref="G242">_xlfn.IFS('kuni 2025 detsember tegevuskava'!G58='kuni 2025 detsember tegevuskava'!$G$97,1,'kuni 2025 detsember tegevuskava'!G58='kuni 2025 detsember tegevuskava'!$G$98,2,'kuni 2025 detsember tegevuskava'!G58='kuni 2025 detsember tegevuskava'!$G$99,3,'kuni 2025 detsember tegevuskava'!G58='kuni 2025 detsember tegevuskava'!$G$100,4)</f>
        <v>#N/A</v>
      </c>
      <c r="H242" s="196" t="e" cm="1">
        <f t="array" ref="H242">_xlfn.IFS(OR('kuni 2025 detsember tegevuskava'!O58='kuni 2025 detsember tegevuskava'!$O$97,'kuni 2025 detsember tegevuskava'!O58='kuni 2025 detsember tegevuskava'!$O$99,'kuni 2025 detsember tegevuskava'!O58='kuni 2025 detsember tegevuskava'!$O$100,'kuni 2025 detsember tegevuskava'!O58='kuni 2025 detsember tegevuskava'!$O$101),1,'kuni 2025 detsember tegevuskava'!O58='kuni 2025 detsember tegevuskava'!$O$102,2,'kuni 2025 detsember tegevuskava'!O58='kuni 2025 detsember tegevuskava'!$O$103,2,'kuni 2025 detsember tegevuskava'!O58='kuni 2025 detsember tegevuskava'!$O$98,3)</f>
        <v>#N/A</v>
      </c>
      <c r="I242" s="133">
        <f>SUM(I243:I245)</f>
        <v>0</v>
      </c>
      <c r="J242" s="134"/>
      <c r="K242" s="82">
        <f>SUM(K243:K245)</f>
        <v>0</v>
      </c>
      <c r="L242" s="84"/>
      <c r="M242" s="133">
        <f>SUM(M243:M245)</f>
        <v>0</v>
      </c>
      <c r="N242" s="134"/>
      <c r="O242" s="82">
        <f>SUM(O243:O245)</f>
        <v>0</v>
      </c>
      <c r="P242" s="86"/>
    </row>
    <row r="243" spans="2:16" ht="16.2" x14ac:dyDescent="0.3">
      <c r="B243" s="146"/>
      <c r="C243" s="8"/>
      <c r="D243" s="8"/>
      <c r="E243" s="8"/>
      <c r="F243" s="8"/>
      <c r="G243" s="8"/>
      <c r="H243" s="194"/>
      <c r="I243" s="103">
        <f>SUM(K243+M243+O243)</f>
        <v>0</v>
      </c>
      <c r="J243" s="104" t="str">
        <f>"(15)"</f>
        <v>(15)</v>
      </c>
      <c r="K243" s="98">
        <f>'kuni 2025 detsember tegevuskava'!W58</f>
        <v>0</v>
      </c>
      <c r="L243" s="99" t="str">
        <f>"(15)"</f>
        <v>(15)</v>
      </c>
      <c r="M243" s="103">
        <f>'kuni 2025 detsember tegevuskava'!Z58</f>
        <v>0</v>
      </c>
      <c r="N243" s="104" t="str">
        <f>"(15)"</f>
        <v>(15)</v>
      </c>
      <c r="O243" s="98">
        <f>'kuni 2025 detsember tegevuskava'!AC58</f>
        <v>0</v>
      </c>
      <c r="P243" s="88" t="str">
        <f>"(15)"</f>
        <v>(15)</v>
      </c>
    </row>
    <row r="244" spans="2:16" ht="16.2" x14ac:dyDescent="0.3">
      <c r="B244" s="146"/>
      <c r="C244" s="8"/>
      <c r="D244" s="8"/>
      <c r="E244" s="8"/>
      <c r="F244" s="8"/>
      <c r="G244" s="8"/>
      <c r="H244" s="194"/>
      <c r="I244" s="103">
        <f>SUM(K244+M244+O244)</f>
        <v>0</v>
      </c>
      <c r="J244" s="104" t="str">
        <f>"(50)"</f>
        <v>(50)</v>
      </c>
      <c r="K244" s="98">
        <f>'kuni 2025 detsember tegevuskava'!X58</f>
        <v>0</v>
      </c>
      <c r="L244" s="99" t="str">
        <f>"(50)"</f>
        <v>(50)</v>
      </c>
      <c r="M244" s="103">
        <f>'kuni 2025 detsember tegevuskava'!AA58</f>
        <v>0</v>
      </c>
      <c r="N244" s="104" t="str">
        <f>"(50)"</f>
        <v>(50)</v>
      </c>
      <c r="O244" s="98">
        <f>'kuni 2025 detsember tegevuskava'!AD58</f>
        <v>0</v>
      </c>
      <c r="P244" s="88" t="str">
        <f>"(50)"</f>
        <v>(50)</v>
      </c>
    </row>
    <row r="245" spans="2:16" ht="16.2" x14ac:dyDescent="0.3">
      <c r="B245" s="146"/>
      <c r="C245" s="8"/>
      <c r="D245" s="8"/>
      <c r="E245" s="8"/>
      <c r="F245" s="8"/>
      <c r="G245" s="8"/>
      <c r="H245" s="194"/>
      <c r="I245" s="105">
        <f>SUM(K245+M245+O245)</f>
        <v>0</v>
      </c>
      <c r="J245" s="106" t="str">
        <f>"(55)"</f>
        <v>(55)</v>
      </c>
      <c r="K245" s="100">
        <f>'kuni 2025 detsember tegevuskava'!Y58</f>
        <v>0</v>
      </c>
      <c r="L245" s="89" t="str">
        <f>"(55)"</f>
        <v>(55)</v>
      </c>
      <c r="M245" s="105">
        <f>'kuni 2025 detsember tegevuskava'!AB58</f>
        <v>0</v>
      </c>
      <c r="N245" s="106" t="str">
        <f>"(55)"</f>
        <v>(55)</v>
      </c>
      <c r="O245" s="100">
        <f>'kuni 2025 detsember tegevuskava'!AE58</f>
        <v>0</v>
      </c>
      <c r="P245" s="91" t="str">
        <f>"(55)"</f>
        <v>(55)</v>
      </c>
    </row>
    <row r="246" spans="2:16" ht="16.2" x14ac:dyDescent="0.3">
      <c r="B246" s="146"/>
      <c r="C246" s="8"/>
      <c r="D246" s="8"/>
      <c r="E246" s="8"/>
      <c r="F246" s="8"/>
      <c r="G246" s="8"/>
      <c r="H246" s="194"/>
      <c r="I246" s="185" t="s">
        <v>242</v>
      </c>
      <c r="J246" s="8"/>
      <c r="K246" s="8"/>
      <c r="L246" s="8"/>
      <c r="M246" s="8"/>
      <c r="N246" s="8"/>
      <c r="O246" s="8"/>
      <c r="P246" s="160"/>
    </row>
    <row r="247" spans="2:16" ht="16.2" x14ac:dyDescent="0.3">
      <c r="B247" s="146"/>
      <c r="C247" s="8"/>
      <c r="D247" s="8"/>
      <c r="E247" s="8"/>
      <c r="F247" s="8"/>
      <c r="G247" s="8"/>
      <c r="H247" s="194"/>
      <c r="I247" s="101">
        <f>SUM(I248:I250)</f>
        <v>0</v>
      </c>
      <c r="J247" s="102"/>
      <c r="K247" s="92">
        <f>SUM(K248:K250)</f>
        <v>0</v>
      </c>
      <c r="L247" s="93"/>
      <c r="M247" s="101">
        <f>SUM(M248:M250)</f>
        <v>0</v>
      </c>
      <c r="N247" s="107"/>
      <c r="O247" s="101">
        <f>SUM(O248:O250)</f>
        <v>0</v>
      </c>
      <c r="P247" s="135"/>
    </row>
    <row r="248" spans="2:16" ht="16.2" x14ac:dyDescent="0.3">
      <c r="B248" s="146"/>
      <c r="C248" s="8"/>
      <c r="D248" s="8"/>
      <c r="E248" s="8"/>
      <c r="F248" s="8"/>
      <c r="G248" s="8"/>
      <c r="H248" s="194"/>
      <c r="I248" s="103">
        <f>SUM(K248+M248+O248)</f>
        <v>0</v>
      </c>
      <c r="J248" s="104" t="str">
        <f>"(15)"</f>
        <v>(15)</v>
      </c>
      <c r="K248" s="98">
        <f>SUM(K243*1.2)</f>
        <v>0</v>
      </c>
      <c r="L248" s="99" t="str">
        <f>"(15)"</f>
        <v>(15)</v>
      </c>
      <c r="M248" s="103">
        <f>SUM(M243*1.22)</f>
        <v>0</v>
      </c>
      <c r="N248" s="104" t="str">
        <f>"(15)"</f>
        <v>(15)</v>
      </c>
      <c r="O248" s="103">
        <f>SUM(O243*1.22)</f>
        <v>0</v>
      </c>
      <c r="P248" s="88" t="str">
        <f>"(15)"</f>
        <v>(15)</v>
      </c>
    </row>
    <row r="249" spans="2:16" ht="16.2" x14ac:dyDescent="0.3">
      <c r="B249" s="146"/>
      <c r="C249" s="8"/>
      <c r="D249" s="8"/>
      <c r="E249" s="8"/>
      <c r="F249" s="8"/>
      <c r="G249" s="8"/>
      <c r="H249" s="194"/>
      <c r="I249" s="103">
        <f>SUM(K249+M249+O249)</f>
        <v>0</v>
      </c>
      <c r="J249" s="104" t="str">
        <f>"(50)"</f>
        <v>(50)</v>
      </c>
      <c r="K249" s="98">
        <f>K244</f>
        <v>0</v>
      </c>
      <c r="L249" s="99" t="str">
        <f>"(50)"</f>
        <v>(50)</v>
      </c>
      <c r="M249" s="103">
        <f>M244</f>
        <v>0</v>
      </c>
      <c r="N249" s="104" t="str">
        <f>"(50)"</f>
        <v>(50)</v>
      </c>
      <c r="O249" s="103">
        <f>O244</f>
        <v>0</v>
      </c>
      <c r="P249" s="88" t="str">
        <f>"(50)"</f>
        <v>(50)</v>
      </c>
    </row>
    <row r="250" spans="2:16" ht="16.8" thickBot="1" x14ac:dyDescent="0.35">
      <c r="B250" s="161"/>
      <c r="C250" s="162"/>
      <c r="D250" s="162"/>
      <c r="E250" s="162"/>
      <c r="F250" s="162"/>
      <c r="G250" s="162"/>
      <c r="H250" s="195"/>
      <c r="I250" s="131">
        <f>SUM(K250+M250+O250)</f>
        <v>0</v>
      </c>
      <c r="J250" s="132" t="str">
        <f>"(55)"</f>
        <v>(55)</v>
      </c>
      <c r="K250" s="94">
        <f>SUM(K245*1.2)</f>
        <v>0</v>
      </c>
      <c r="L250" s="95" t="str">
        <f>"(55)"</f>
        <v>(55)</v>
      </c>
      <c r="M250" s="131">
        <f>SUM(M245*1.22)</f>
        <v>0</v>
      </c>
      <c r="N250" s="132" t="str">
        <f>"(55)"</f>
        <v>(55)</v>
      </c>
      <c r="O250" s="131">
        <f>SUM(O245*1.22)</f>
        <v>0</v>
      </c>
      <c r="P250" s="97" t="str">
        <f>"(55)"</f>
        <v>(55)</v>
      </c>
    </row>
    <row r="251" spans="2:16" ht="16.2" x14ac:dyDescent="0.3">
      <c r="B251" s="189" t="str">
        <f>'kuni 2025 detsember tegevuskava'!A59&amp;"/"&amp;'kuni 2025 detsember tegevuskava'!C59</f>
        <v>/</v>
      </c>
      <c r="C251" s="157">
        <f>'kuni 2025 detsember tegevuskava'!I59</f>
        <v>0</v>
      </c>
      <c r="D251" s="157">
        <f>'kuni 2025 detsember tegevuskava'!J59</f>
        <v>0</v>
      </c>
      <c r="E251" s="157">
        <f>'kuni 2025 detsember tegevuskava'!K59</f>
        <v>0</v>
      </c>
      <c r="F251" s="157" t="str">
        <f>'kuni 2025 detsember tegevuskava'!O59&amp;"/"</f>
        <v>/</v>
      </c>
      <c r="G251" s="157" t="e" cm="1">
        <f t="array" ref="G251">_xlfn.IFS('kuni 2025 detsember tegevuskava'!G59='kuni 2025 detsember tegevuskava'!$G$97,1,'kuni 2025 detsember tegevuskava'!G59='kuni 2025 detsember tegevuskava'!$G$98,2,'kuni 2025 detsember tegevuskava'!G59='kuni 2025 detsember tegevuskava'!$G$99,3,'kuni 2025 detsember tegevuskava'!G59='kuni 2025 detsember tegevuskava'!$G$100,4)</f>
        <v>#N/A</v>
      </c>
      <c r="H251" s="196" t="e" cm="1">
        <f t="array" ref="H251">_xlfn.IFS(OR('kuni 2025 detsember tegevuskava'!O59='kuni 2025 detsember tegevuskava'!$O$97,'kuni 2025 detsember tegevuskava'!O59='kuni 2025 detsember tegevuskava'!$O$99,'kuni 2025 detsember tegevuskava'!O59='kuni 2025 detsember tegevuskava'!$O$100,'kuni 2025 detsember tegevuskava'!O59='kuni 2025 detsember tegevuskava'!$O$101),1,'kuni 2025 detsember tegevuskava'!O59='kuni 2025 detsember tegevuskava'!$O$102,2,'kuni 2025 detsember tegevuskava'!O59='kuni 2025 detsember tegevuskava'!$O$103,2,'kuni 2025 detsember tegevuskava'!O59='kuni 2025 detsember tegevuskava'!$O$98,3)</f>
        <v>#N/A</v>
      </c>
      <c r="I251" s="133">
        <f>SUM(I252:I254)</f>
        <v>0</v>
      </c>
      <c r="J251" s="134"/>
      <c r="K251" s="82">
        <f>SUM(K252:K254)</f>
        <v>0</v>
      </c>
      <c r="L251" s="84"/>
      <c r="M251" s="133">
        <f>SUM(M252:M254)</f>
        <v>0</v>
      </c>
      <c r="N251" s="134"/>
      <c r="O251" s="82">
        <f>SUM(O252:O254)</f>
        <v>0</v>
      </c>
      <c r="P251" s="86"/>
    </row>
    <row r="252" spans="2:16" ht="16.2" x14ac:dyDescent="0.3">
      <c r="B252" s="146"/>
      <c r="C252" s="8"/>
      <c r="D252" s="8"/>
      <c r="E252" s="8"/>
      <c r="F252" s="8"/>
      <c r="G252" s="8"/>
      <c r="H252" s="194"/>
      <c r="I252" s="103">
        <f>SUM(K252+M252+O252)</f>
        <v>0</v>
      </c>
      <c r="J252" s="104" t="str">
        <f>"(15)"</f>
        <v>(15)</v>
      </c>
      <c r="K252" s="98">
        <f>'kuni 2025 detsember tegevuskava'!W59</f>
        <v>0</v>
      </c>
      <c r="L252" s="99" t="str">
        <f>"(15)"</f>
        <v>(15)</v>
      </c>
      <c r="M252" s="103">
        <f>'kuni 2025 detsember tegevuskava'!Z59</f>
        <v>0</v>
      </c>
      <c r="N252" s="104" t="str">
        <f>"(15)"</f>
        <v>(15)</v>
      </c>
      <c r="O252" s="98">
        <f>'kuni 2025 detsember tegevuskava'!AC59</f>
        <v>0</v>
      </c>
      <c r="P252" s="88" t="str">
        <f>"(15)"</f>
        <v>(15)</v>
      </c>
    </row>
    <row r="253" spans="2:16" ht="16.2" x14ac:dyDescent="0.3">
      <c r="B253" s="146"/>
      <c r="C253" s="8"/>
      <c r="D253" s="8"/>
      <c r="E253" s="8"/>
      <c r="F253" s="8"/>
      <c r="G253" s="8"/>
      <c r="H253" s="194"/>
      <c r="I253" s="103">
        <f>SUM(K253+M253+O253)</f>
        <v>0</v>
      </c>
      <c r="J253" s="104" t="str">
        <f>"(50)"</f>
        <v>(50)</v>
      </c>
      <c r="K253" s="98">
        <f>'kuni 2025 detsember tegevuskava'!X59</f>
        <v>0</v>
      </c>
      <c r="L253" s="99" t="str">
        <f>"(50)"</f>
        <v>(50)</v>
      </c>
      <c r="M253" s="103">
        <f>'kuni 2025 detsember tegevuskava'!AA59</f>
        <v>0</v>
      </c>
      <c r="N253" s="104" t="str">
        <f>"(50)"</f>
        <v>(50)</v>
      </c>
      <c r="O253" s="98">
        <f>'kuni 2025 detsember tegevuskava'!AD59</f>
        <v>0</v>
      </c>
      <c r="P253" s="88" t="str">
        <f>"(50)"</f>
        <v>(50)</v>
      </c>
    </row>
    <row r="254" spans="2:16" ht="16.2" x14ac:dyDescent="0.3">
      <c r="B254" s="146"/>
      <c r="C254" s="8"/>
      <c r="D254" s="8"/>
      <c r="E254" s="8"/>
      <c r="F254" s="8"/>
      <c r="G254" s="8"/>
      <c r="H254" s="194"/>
      <c r="I254" s="105">
        <f>SUM(K254+M254+O254)</f>
        <v>0</v>
      </c>
      <c r="J254" s="106" t="str">
        <f>"(55)"</f>
        <v>(55)</v>
      </c>
      <c r="K254" s="100">
        <f>'kuni 2025 detsember tegevuskava'!Y59</f>
        <v>0</v>
      </c>
      <c r="L254" s="89" t="str">
        <f>"(55)"</f>
        <v>(55)</v>
      </c>
      <c r="M254" s="105">
        <f>'kuni 2025 detsember tegevuskava'!AB59</f>
        <v>0</v>
      </c>
      <c r="N254" s="106" t="str">
        <f>"(55)"</f>
        <v>(55)</v>
      </c>
      <c r="O254" s="100">
        <f>'kuni 2025 detsember tegevuskava'!AE59</f>
        <v>0</v>
      </c>
      <c r="P254" s="91" t="str">
        <f>"(55)"</f>
        <v>(55)</v>
      </c>
    </row>
    <row r="255" spans="2:16" ht="16.2" x14ac:dyDescent="0.3">
      <c r="B255" s="146"/>
      <c r="C255" s="8"/>
      <c r="D255" s="8"/>
      <c r="E255" s="8"/>
      <c r="F255" s="8"/>
      <c r="G255" s="8"/>
      <c r="H255" s="194"/>
      <c r="I255" s="152" t="s">
        <v>242</v>
      </c>
      <c r="J255" s="8"/>
      <c r="K255" s="8"/>
      <c r="L255" s="8"/>
      <c r="M255" s="8"/>
      <c r="N255" s="8"/>
      <c r="O255" s="8"/>
      <c r="P255" s="160"/>
    </row>
    <row r="256" spans="2:16" ht="16.2" x14ac:dyDescent="0.3">
      <c r="B256" s="146"/>
      <c r="C256" s="8"/>
      <c r="D256" s="8"/>
      <c r="E256" s="8"/>
      <c r="F256" s="8"/>
      <c r="G256" s="8"/>
      <c r="H256" s="194"/>
      <c r="I256" s="101">
        <f>SUM(I257:I259)</f>
        <v>0</v>
      </c>
      <c r="J256" s="102"/>
      <c r="K256" s="92">
        <f>SUM(K257:K259)</f>
        <v>0</v>
      </c>
      <c r="L256" s="93"/>
      <c r="M256" s="101">
        <f>SUM(M257:M259)</f>
        <v>0</v>
      </c>
      <c r="N256" s="107"/>
      <c r="O256" s="101">
        <f>SUM(O257:O259)</f>
        <v>0</v>
      </c>
      <c r="P256" s="135"/>
    </row>
    <row r="257" spans="2:16" ht="16.2" x14ac:dyDescent="0.3">
      <c r="B257" s="146"/>
      <c r="C257" s="8"/>
      <c r="D257" s="8"/>
      <c r="E257" s="8"/>
      <c r="F257" s="8"/>
      <c r="G257" s="8"/>
      <c r="H257" s="194"/>
      <c r="I257" s="103">
        <f>SUM(K257+M257+O257)</f>
        <v>0</v>
      </c>
      <c r="J257" s="104" t="str">
        <f>"(15)"</f>
        <v>(15)</v>
      </c>
      <c r="K257" s="98">
        <f>SUM(K252*1.2)</f>
        <v>0</v>
      </c>
      <c r="L257" s="99" t="str">
        <f>"(15)"</f>
        <v>(15)</v>
      </c>
      <c r="M257" s="103">
        <f>SUM(M252*1.22)</f>
        <v>0</v>
      </c>
      <c r="N257" s="104" t="str">
        <f>"(15)"</f>
        <v>(15)</v>
      </c>
      <c r="O257" s="103">
        <f>SUM(O252*1.22)</f>
        <v>0</v>
      </c>
      <c r="P257" s="88" t="str">
        <f>"(15)"</f>
        <v>(15)</v>
      </c>
    </row>
    <row r="258" spans="2:16" ht="16.2" x14ac:dyDescent="0.3">
      <c r="B258" s="146"/>
      <c r="C258" s="8"/>
      <c r="D258" s="8"/>
      <c r="E258" s="8"/>
      <c r="F258" s="8"/>
      <c r="G258" s="8"/>
      <c r="H258" s="194"/>
      <c r="I258" s="103">
        <f>SUM(K258+M258+O258)</f>
        <v>0</v>
      </c>
      <c r="J258" s="104" t="str">
        <f>"(50)"</f>
        <v>(50)</v>
      </c>
      <c r="K258" s="98">
        <f>K253</f>
        <v>0</v>
      </c>
      <c r="L258" s="99" t="str">
        <f>"(50)"</f>
        <v>(50)</v>
      </c>
      <c r="M258" s="103">
        <f>M253</f>
        <v>0</v>
      </c>
      <c r="N258" s="104" t="str">
        <f>"(50)"</f>
        <v>(50)</v>
      </c>
      <c r="O258" s="103">
        <f>O253</f>
        <v>0</v>
      </c>
      <c r="P258" s="88" t="str">
        <f>"(50)"</f>
        <v>(50)</v>
      </c>
    </row>
    <row r="259" spans="2:16" ht="16.8" thickBot="1" x14ac:dyDescent="0.35">
      <c r="B259" s="161"/>
      <c r="C259" s="162"/>
      <c r="D259" s="162"/>
      <c r="E259" s="162"/>
      <c r="F259" s="162"/>
      <c r="G259" s="162"/>
      <c r="H259" s="195"/>
      <c r="I259" s="131">
        <f>SUM(K259+M259+O259)</f>
        <v>0</v>
      </c>
      <c r="J259" s="132" t="str">
        <f>"(55)"</f>
        <v>(55)</v>
      </c>
      <c r="K259" s="94">
        <f>SUM(K254*1.2)</f>
        <v>0</v>
      </c>
      <c r="L259" s="95" t="str">
        <f>"(55)"</f>
        <v>(55)</v>
      </c>
      <c r="M259" s="131">
        <f>SUM(M254*1.22)</f>
        <v>0</v>
      </c>
      <c r="N259" s="132" t="str">
        <f>"(55)"</f>
        <v>(55)</v>
      </c>
      <c r="O259" s="131">
        <f>SUM(O254*1.22)</f>
        <v>0</v>
      </c>
      <c r="P259" s="97" t="str">
        <f>"(55)"</f>
        <v>(55)</v>
      </c>
    </row>
    <row r="260" spans="2:16" ht="16.2" x14ac:dyDescent="0.3">
      <c r="B260" s="189" t="str">
        <f>'kuni 2025 detsember tegevuskava'!A60&amp;"/"&amp;'kuni 2025 detsember tegevuskava'!C60</f>
        <v>/</v>
      </c>
      <c r="C260" s="157">
        <f>'kuni 2025 detsember tegevuskava'!I60</f>
        <v>0</v>
      </c>
      <c r="D260" s="157">
        <f>'kuni 2025 detsember tegevuskava'!J60</f>
        <v>0</v>
      </c>
      <c r="E260" s="157">
        <f>'kuni 2025 detsember tegevuskava'!K60</f>
        <v>0</v>
      </c>
      <c r="F260" s="157" t="str">
        <f>'kuni 2025 detsember tegevuskava'!O60&amp;"/"</f>
        <v>/</v>
      </c>
      <c r="G260" s="157" t="e" cm="1">
        <f t="array" ref="G260">_xlfn.IFS('kuni 2025 detsember tegevuskava'!G60='kuni 2025 detsember tegevuskava'!$G$97,1,'kuni 2025 detsember tegevuskava'!G60='kuni 2025 detsember tegevuskava'!$G$98,2,'kuni 2025 detsember tegevuskava'!G60='kuni 2025 detsember tegevuskava'!$G$99,3,'kuni 2025 detsember tegevuskava'!G60='kuni 2025 detsember tegevuskava'!$G$100,4)</f>
        <v>#N/A</v>
      </c>
      <c r="H260" s="196" t="e" cm="1">
        <f t="array" ref="H260">_xlfn.IFS(OR('kuni 2025 detsember tegevuskava'!O60='kuni 2025 detsember tegevuskava'!$O$97,'kuni 2025 detsember tegevuskava'!O60='kuni 2025 detsember tegevuskava'!$O$99,'kuni 2025 detsember tegevuskava'!O60='kuni 2025 detsember tegevuskava'!$O$100,'kuni 2025 detsember tegevuskava'!O60='kuni 2025 detsember tegevuskava'!$O$101),1,'kuni 2025 detsember tegevuskava'!O60='kuni 2025 detsember tegevuskava'!$O$102,2,'kuni 2025 detsember tegevuskava'!O60='kuni 2025 detsember tegevuskava'!$O$103,2,'kuni 2025 detsember tegevuskava'!O60='kuni 2025 detsember tegevuskava'!$O$98,3)</f>
        <v>#N/A</v>
      </c>
      <c r="I260" s="133">
        <f>SUM(I261:I263)</f>
        <v>0</v>
      </c>
      <c r="J260" s="134"/>
      <c r="K260" s="82">
        <f>SUM(K261:K263)</f>
        <v>0</v>
      </c>
      <c r="L260" s="84"/>
      <c r="M260" s="133">
        <f>SUM(M261:M263)</f>
        <v>0</v>
      </c>
      <c r="N260" s="134"/>
      <c r="O260" s="82">
        <f>SUM(O261:O263)</f>
        <v>0</v>
      </c>
      <c r="P260" s="86"/>
    </row>
    <row r="261" spans="2:16" ht="16.2" x14ac:dyDescent="0.3">
      <c r="B261" s="146"/>
      <c r="C261" s="8"/>
      <c r="D261" s="8"/>
      <c r="E261" s="8"/>
      <c r="F261" s="8"/>
      <c r="G261" s="8"/>
      <c r="H261" s="194"/>
      <c r="I261" s="103">
        <f>SUM(K261+M261+O261)</f>
        <v>0</v>
      </c>
      <c r="J261" s="104" t="str">
        <f>"(15)"</f>
        <v>(15)</v>
      </c>
      <c r="K261" s="98">
        <f>'kuni 2025 detsember tegevuskava'!W60</f>
        <v>0</v>
      </c>
      <c r="L261" s="99" t="str">
        <f>"(15)"</f>
        <v>(15)</v>
      </c>
      <c r="M261" s="103">
        <f>'kuni 2025 detsember tegevuskava'!Z60</f>
        <v>0</v>
      </c>
      <c r="N261" s="104" t="str">
        <f>"(15)"</f>
        <v>(15)</v>
      </c>
      <c r="O261" s="98">
        <f>'kuni 2025 detsember tegevuskava'!AC60</f>
        <v>0</v>
      </c>
      <c r="P261" s="88" t="str">
        <f>"(15)"</f>
        <v>(15)</v>
      </c>
    </row>
    <row r="262" spans="2:16" ht="16.2" x14ac:dyDescent="0.3">
      <c r="B262" s="146"/>
      <c r="C262" s="8"/>
      <c r="D262" s="8"/>
      <c r="E262" s="8"/>
      <c r="F262" s="8"/>
      <c r="G262" s="8"/>
      <c r="H262" s="194"/>
      <c r="I262" s="103">
        <f>SUM(K262+M262+O262)</f>
        <v>0</v>
      </c>
      <c r="J262" s="104" t="str">
        <f>"(50)"</f>
        <v>(50)</v>
      </c>
      <c r="K262" s="98">
        <f>'kuni 2025 detsember tegevuskava'!X60</f>
        <v>0</v>
      </c>
      <c r="L262" s="99" t="str">
        <f>"(50)"</f>
        <v>(50)</v>
      </c>
      <c r="M262" s="103">
        <f>'kuni 2025 detsember tegevuskava'!AA60</f>
        <v>0</v>
      </c>
      <c r="N262" s="104" t="str">
        <f>"(50)"</f>
        <v>(50)</v>
      </c>
      <c r="O262" s="98">
        <f>'kuni 2025 detsember tegevuskava'!AD60</f>
        <v>0</v>
      </c>
      <c r="P262" s="88" t="str">
        <f>"(50)"</f>
        <v>(50)</v>
      </c>
    </row>
    <row r="263" spans="2:16" ht="16.2" x14ac:dyDescent="0.3">
      <c r="B263" s="146"/>
      <c r="C263" s="8"/>
      <c r="D263" s="8"/>
      <c r="E263" s="8"/>
      <c r="F263" s="8"/>
      <c r="G263" s="8"/>
      <c r="H263" s="194"/>
      <c r="I263" s="105">
        <f>SUM(K263+M263+O263)</f>
        <v>0</v>
      </c>
      <c r="J263" s="106" t="str">
        <f>"(55)"</f>
        <v>(55)</v>
      </c>
      <c r="K263" s="100">
        <f>'kuni 2025 detsember tegevuskava'!Y60</f>
        <v>0</v>
      </c>
      <c r="L263" s="89" t="str">
        <f>"(55)"</f>
        <v>(55)</v>
      </c>
      <c r="M263" s="105">
        <f>'kuni 2025 detsember tegevuskava'!AB60</f>
        <v>0</v>
      </c>
      <c r="N263" s="106" t="str">
        <f>"(55)"</f>
        <v>(55)</v>
      </c>
      <c r="O263" s="100">
        <f>'kuni 2025 detsember tegevuskava'!AE60</f>
        <v>0</v>
      </c>
      <c r="P263" s="91" t="str">
        <f>"(55)"</f>
        <v>(55)</v>
      </c>
    </row>
    <row r="264" spans="2:16" ht="16.2" x14ac:dyDescent="0.3">
      <c r="B264" s="146"/>
      <c r="C264" s="8"/>
      <c r="D264" s="8"/>
      <c r="E264" s="8"/>
      <c r="F264" s="8"/>
      <c r="G264" s="8"/>
      <c r="H264" s="194"/>
      <c r="I264" s="152" t="s">
        <v>242</v>
      </c>
      <c r="J264" s="8"/>
      <c r="K264" s="8"/>
      <c r="L264" s="8"/>
      <c r="M264" s="8"/>
      <c r="N264" s="8"/>
      <c r="O264" s="8"/>
      <c r="P264" s="160"/>
    </row>
    <row r="265" spans="2:16" ht="16.2" x14ac:dyDescent="0.3">
      <c r="B265" s="146"/>
      <c r="C265" s="8"/>
      <c r="D265" s="8"/>
      <c r="E265" s="8"/>
      <c r="F265" s="8"/>
      <c r="G265" s="8"/>
      <c r="H265" s="194"/>
      <c r="I265" s="101">
        <f>SUM(I266:I268)</f>
        <v>0</v>
      </c>
      <c r="J265" s="102"/>
      <c r="K265" s="92">
        <f>SUM(K266:K268)</f>
        <v>0</v>
      </c>
      <c r="L265" s="93"/>
      <c r="M265" s="101">
        <f>SUM(M266:M268)</f>
        <v>0</v>
      </c>
      <c r="N265" s="107"/>
      <c r="O265" s="101">
        <f>SUM(O266:O268)</f>
        <v>0</v>
      </c>
      <c r="P265" s="135"/>
    </row>
    <row r="266" spans="2:16" ht="16.2" x14ac:dyDescent="0.3">
      <c r="B266" s="146"/>
      <c r="C266" s="8"/>
      <c r="D266" s="8"/>
      <c r="E266" s="8"/>
      <c r="F266" s="8"/>
      <c r="G266" s="8"/>
      <c r="H266" s="194"/>
      <c r="I266" s="103">
        <f>SUM(K266+M266+O266)</f>
        <v>0</v>
      </c>
      <c r="J266" s="104" t="str">
        <f>"(15)"</f>
        <v>(15)</v>
      </c>
      <c r="K266" s="98">
        <f>SUM(K261*1.2)</f>
        <v>0</v>
      </c>
      <c r="L266" s="99" t="str">
        <f>"(15)"</f>
        <v>(15)</v>
      </c>
      <c r="M266" s="103">
        <f>SUM(M261*1.22)</f>
        <v>0</v>
      </c>
      <c r="N266" s="104" t="str">
        <f>"(15)"</f>
        <v>(15)</v>
      </c>
      <c r="O266" s="103">
        <f>SUM(O261*1.22)</f>
        <v>0</v>
      </c>
      <c r="P266" s="88" t="str">
        <f>"(15)"</f>
        <v>(15)</v>
      </c>
    </row>
    <row r="267" spans="2:16" ht="16.2" x14ac:dyDescent="0.3">
      <c r="B267" s="146"/>
      <c r="C267" s="8"/>
      <c r="D267" s="8"/>
      <c r="E267" s="8"/>
      <c r="F267" s="8"/>
      <c r="G267" s="8"/>
      <c r="H267" s="194"/>
      <c r="I267" s="103">
        <f>SUM(K267+M267+O267)</f>
        <v>0</v>
      </c>
      <c r="J267" s="104" t="str">
        <f>"(50)"</f>
        <v>(50)</v>
      </c>
      <c r="K267" s="98">
        <f>K262</f>
        <v>0</v>
      </c>
      <c r="L267" s="99" t="str">
        <f>"(50)"</f>
        <v>(50)</v>
      </c>
      <c r="M267" s="103">
        <f>M262</f>
        <v>0</v>
      </c>
      <c r="N267" s="104" t="str">
        <f>"(50)"</f>
        <v>(50)</v>
      </c>
      <c r="O267" s="103">
        <f>O262</f>
        <v>0</v>
      </c>
      <c r="P267" s="88" t="str">
        <f>"(50)"</f>
        <v>(50)</v>
      </c>
    </row>
    <row r="268" spans="2:16" ht="16.8" thickBot="1" x14ac:dyDescent="0.35">
      <c r="B268" s="161"/>
      <c r="C268" s="162"/>
      <c r="D268" s="162"/>
      <c r="E268" s="162"/>
      <c r="F268" s="162"/>
      <c r="G268" s="162"/>
      <c r="H268" s="195"/>
      <c r="I268" s="131">
        <f>SUM(K268+M268+O268)</f>
        <v>0</v>
      </c>
      <c r="J268" s="132" t="str">
        <f>"(55)"</f>
        <v>(55)</v>
      </c>
      <c r="K268" s="94">
        <f>SUM(K263*1.2)</f>
        <v>0</v>
      </c>
      <c r="L268" s="95" t="str">
        <f>"(55)"</f>
        <v>(55)</v>
      </c>
      <c r="M268" s="131">
        <f>SUM(M263*1.22)</f>
        <v>0</v>
      </c>
      <c r="N268" s="132" t="str">
        <f>"(55)"</f>
        <v>(55)</v>
      </c>
      <c r="O268" s="131">
        <f>SUM(O263*1.22)</f>
        <v>0</v>
      </c>
      <c r="P268" s="97" t="str">
        <f>"(55)"</f>
        <v>(55)</v>
      </c>
    </row>
    <row r="269" spans="2:16" ht="16.2" x14ac:dyDescent="0.3">
      <c r="B269" s="189" t="str">
        <f>'kuni 2025 detsember tegevuskava'!A61&amp;"/"&amp;'kuni 2025 detsember tegevuskava'!C61</f>
        <v>/</v>
      </c>
      <c r="C269" s="157">
        <f>'kuni 2025 detsember tegevuskava'!I61</f>
        <v>0</v>
      </c>
      <c r="D269" s="157">
        <f>'kuni 2025 detsember tegevuskava'!J61</f>
        <v>0</v>
      </c>
      <c r="E269" s="157">
        <f>'kuni 2025 detsember tegevuskava'!K61</f>
        <v>0</v>
      </c>
      <c r="F269" s="157" t="str">
        <f>'kuni 2025 detsember tegevuskava'!O61&amp;"/"</f>
        <v>/</v>
      </c>
      <c r="G269" s="157" t="e" cm="1">
        <f t="array" ref="G269">_xlfn.IFS('kuni 2025 detsember tegevuskava'!G61='kuni 2025 detsember tegevuskava'!$G$97,1,'kuni 2025 detsember tegevuskava'!G61='kuni 2025 detsember tegevuskava'!$G$98,2,'kuni 2025 detsember tegevuskava'!G61='kuni 2025 detsember tegevuskava'!$G$99,3,'kuni 2025 detsember tegevuskava'!G61='kuni 2025 detsember tegevuskava'!$G$100,4)</f>
        <v>#N/A</v>
      </c>
      <c r="H269" s="196" t="e" cm="1">
        <f t="array" ref="H269">_xlfn.IFS(OR('kuni 2025 detsember tegevuskava'!O61='kuni 2025 detsember tegevuskava'!$O$97,'kuni 2025 detsember tegevuskava'!O61='kuni 2025 detsember tegevuskava'!$O$99,'kuni 2025 detsember tegevuskava'!O61='kuni 2025 detsember tegevuskava'!$O$100,'kuni 2025 detsember tegevuskava'!O61='kuni 2025 detsember tegevuskava'!$O$101),1,'kuni 2025 detsember tegevuskava'!O61='kuni 2025 detsember tegevuskava'!$O$102,2,'kuni 2025 detsember tegevuskava'!O61='kuni 2025 detsember tegevuskava'!$O$103,2,'kuni 2025 detsember tegevuskava'!O61='kuni 2025 detsember tegevuskava'!$O$98,3)</f>
        <v>#N/A</v>
      </c>
      <c r="I269" s="133">
        <f>SUM(I270:I272)</f>
        <v>0</v>
      </c>
      <c r="J269" s="134"/>
      <c r="K269" s="82">
        <f>SUM(K270:K272)</f>
        <v>0</v>
      </c>
      <c r="L269" s="84"/>
      <c r="M269" s="133">
        <f>SUM(M270:M272)</f>
        <v>0</v>
      </c>
      <c r="N269" s="134"/>
      <c r="O269" s="82">
        <f>SUM(O270:O272)</f>
        <v>0</v>
      </c>
      <c r="P269" s="86"/>
    </row>
    <row r="270" spans="2:16" ht="16.2" x14ac:dyDescent="0.3">
      <c r="B270" s="146"/>
      <c r="C270" s="8"/>
      <c r="D270" s="8"/>
      <c r="E270" s="8"/>
      <c r="F270" s="8"/>
      <c r="G270" s="8"/>
      <c r="H270" s="194"/>
      <c r="I270" s="103">
        <f>SUM(K270+M270+O270)</f>
        <v>0</v>
      </c>
      <c r="J270" s="104" t="str">
        <f>"(15)"</f>
        <v>(15)</v>
      </c>
      <c r="K270" s="98">
        <f>'kuni 2025 detsember tegevuskava'!W61</f>
        <v>0</v>
      </c>
      <c r="L270" s="99" t="str">
        <f>"(15)"</f>
        <v>(15)</v>
      </c>
      <c r="M270" s="103">
        <f>'kuni 2025 detsember tegevuskava'!Z61</f>
        <v>0</v>
      </c>
      <c r="N270" s="104" t="str">
        <f>"(15)"</f>
        <v>(15)</v>
      </c>
      <c r="O270" s="98">
        <f>'kuni 2025 detsember tegevuskava'!AC61</f>
        <v>0</v>
      </c>
      <c r="P270" s="88" t="str">
        <f>"(15)"</f>
        <v>(15)</v>
      </c>
    </row>
    <row r="271" spans="2:16" ht="16.2" x14ac:dyDescent="0.3">
      <c r="B271" s="146"/>
      <c r="C271" s="8"/>
      <c r="D271" s="8"/>
      <c r="E271" s="8"/>
      <c r="F271" s="8"/>
      <c r="G271" s="8"/>
      <c r="H271" s="194"/>
      <c r="I271" s="103">
        <f>SUM(K271+M271+O271)</f>
        <v>0</v>
      </c>
      <c r="J271" s="104" t="str">
        <f>"(50)"</f>
        <v>(50)</v>
      </c>
      <c r="K271" s="98">
        <f>'kuni 2025 detsember tegevuskava'!X61</f>
        <v>0</v>
      </c>
      <c r="L271" s="99" t="str">
        <f>"(50)"</f>
        <v>(50)</v>
      </c>
      <c r="M271" s="103">
        <f>'kuni 2025 detsember tegevuskava'!AA61</f>
        <v>0</v>
      </c>
      <c r="N271" s="104" t="str">
        <f>"(50)"</f>
        <v>(50)</v>
      </c>
      <c r="O271" s="98">
        <f>'kuni 2025 detsember tegevuskava'!AD61</f>
        <v>0</v>
      </c>
      <c r="P271" s="88" t="str">
        <f>"(50)"</f>
        <v>(50)</v>
      </c>
    </row>
    <row r="272" spans="2:16" ht="16.2" x14ac:dyDescent="0.3">
      <c r="B272" s="146"/>
      <c r="C272" s="8"/>
      <c r="D272" s="8"/>
      <c r="E272" s="8"/>
      <c r="F272" s="8"/>
      <c r="G272" s="8"/>
      <c r="H272" s="194"/>
      <c r="I272" s="105">
        <f>SUM(K272+M272+O272)</f>
        <v>0</v>
      </c>
      <c r="J272" s="106" t="str">
        <f>"(55)"</f>
        <v>(55)</v>
      </c>
      <c r="K272" s="100">
        <f>'kuni 2025 detsember tegevuskava'!Y61</f>
        <v>0</v>
      </c>
      <c r="L272" s="89" t="str">
        <f>"(55)"</f>
        <v>(55)</v>
      </c>
      <c r="M272" s="105">
        <f>'kuni 2025 detsember tegevuskava'!AB61</f>
        <v>0</v>
      </c>
      <c r="N272" s="106" t="str">
        <f>"(55)"</f>
        <v>(55)</v>
      </c>
      <c r="O272" s="100">
        <f>'kuni 2025 detsember tegevuskava'!AE61</f>
        <v>0</v>
      </c>
      <c r="P272" s="91" t="str">
        <f>"(55)"</f>
        <v>(55)</v>
      </c>
    </row>
    <row r="273" spans="2:16" ht="16.2" x14ac:dyDescent="0.3">
      <c r="B273" s="146"/>
      <c r="C273" s="8"/>
      <c r="D273" s="8"/>
      <c r="E273" s="8"/>
      <c r="F273" s="8"/>
      <c r="G273" s="8"/>
      <c r="H273" s="194"/>
      <c r="I273" s="152" t="s">
        <v>242</v>
      </c>
      <c r="J273" s="8"/>
      <c r="K273" s="8"/>
      <c r="L273" s="8"/>
      <c r="M273" s="8"/>
      <c r="N273" s="8"/>
      <c r="O273" s="8"/>
      <c r="P273" s="160"/>
    </row>
    <row r="274" spans="2:16" ht="16.2" x14ac:dyDescent="0.3">
      <c r="B274" s="146"/>
      <c r="C274" s="8"/>
      <c r="D274" s="8"/>
      <c r="E274" s="8"/>
      <c r="F274" s="8"/>
      <c r="G274" s="8"/>
      <c r="H274" s="194"/>
      <c r="I274" s="101">
        <f>SUM(I275:I277)</f>
        <v>0</v>
      </c>
      <c r="J274" s="102"/>
      <c r="K274" s="92">
        <f>SUM(K275:K277)</f>
        <v>0</v>
      </c>
      <c r="L274" s="93"/>
      <c r="M274" s="101">
        <f>SUM(M275:M277)</f>
        <v>0</v>
      </c>
      <c r="N274" s="107"/>
      <c r="O274" s="101">
        <f>SUM(O275:O277)</f>
        <v>0</v>
      </c>
      <c r="P274" s="135"/>
    </row>
    <row r="275" spans="2:16" ht="16.2" x14ac:dyDescent="0.3">
      <c r="B275" s="146"/>
      <c r="C275" s="8"/>
      <c r="D275" s="8"/>
      <c r="E275" s="8"/>
      <c r="F275" s="8"/>
      <c r="G275" s="8"/>
      <c r="H275" s="194"/>
      <c r="I275" s="103">
        <f>SUM(K275+M275+O275)</f>
        <v>0</v>
      </c>
      <c r="J275" s="104" t="str">
        <f>"(15)"</f>
        <v>(15)</v>
      </c>
      <c r="K275" s="98">
        <f>SUM(K270*1.2)</f>
        <v>0</v>
      </c>
      <c r="L275" s="99" t="str">
        <f>"(15)"</f>
        <v>(15)</v>
      </c>
      <c r="M275" s="103">
        <f>SUM(M270*1.22)</f>
        <v>0</v>
      </c>
      <c r="N275" s="104" t="str">
        <f>"(15)"</f>
        <v>(15)</v>
      </c>
      <c r="O275" s="103">
        <f>SUM(O270*1.22)</f>
        <v>0</v>
      </c>
      <c r="P275" s="88" t="str">
        <f>"(15)"</f>
        <v>(15)</v>
      </c>
    </row>
    <row r="276" spans="2:16" ht="16.2" x14ac:dyDescent="0.3">
      <c r="B276" s="146"/>
      <c r="C276" s="8"/>
      <c r="D276" s="8"/>
      <c r="E276" s="8"/>
      <c r="F276" s="8"/>
      <c r="G276" s="8"/>
      <c r="H276" s="194"/>
      <c r="I276" s="103">
        <f>SUM(K276+M276+O276)</f>
        <v>0</v>
      </c>
      <c r="J276" s="104" t="str">
        <f>"(50)"</f>
        <v>(50)</v>
      </c>
      <c r="K276" s="98">
        <f>K271</f>
        <v>0</v>
      </c>
      <c r="L276" s="99" t="str">
        <f>"(50)"</f>
        <v>(50)</v>
      </c>
      <c r="M276" s="103">
        <f>M271</f>
        <v>0</v>
      </c>
      <c r="N276" s="104" t="str">
        <f>"(50)"</f>
        <v>(50)</v>
      </c>
      <c r="O276" s="103">
        <f>O271</f>
        <v>0</v>
      </c>
      <c r="P276" s="88" t="str">
        <f>"(50)"</f>
        <v>(50)</v>
      </c>
    </row>
    <row r="277" spans="2:16" ht="16.8" thickBot="1" x14ac:dyDescent="0.35">
      <c r="B277" s="161"/>
      <c r="C277" s="162"/>
      <c r="D277" s="162"/>
      <c r="E277" s="162"/>
      <c r="F277" s="162"/>
      <c r="G277" s="162"/>
      <c r="H277" s="195"/>
      <c r="I277" s="131">
        <f>SUM(K277+M277+O277)</f>
        <v>0</v>
      </c>
      <c r="J277" s="132" t="str">
        <f>"(55)"</f>
        <v>(55)</v>
      </c>
      <c r="K277" s="94">
        <f>SUM(K272*1.2)</f>
        <v>0</v>
      </c>
      <c r="L277" s="95" t="str">
        <f>"(55)"</f>
        <v>(55)</v>
      </c>
      <c r="M277" s="131">
        <f>SUM(M272*1.22)</f>
        <v>0</v>
      </c>
      <c r="N277" s="132" t="str">
        <f>"(55)"</f>
        <v>(55)</v>
      </c>
      <c r="O277" s="131">
        <f>SUM(O272*1.22)</f>
        <v>0</v>
      </c>
      <c r="P277" s="97" t="str">
        <f>"(55)"</f>
        <v>(55)</v>
      </c>
    </row>
    <row r="278" spans="2:16" ht="16.2" x14ac:dyDescent="0.3">
      <c r="B278" s="189" t="str">
        <f>'kuni 2025 detsember tegevuskava'!A62&amp;"/"&amp;'kuni 2025 detsember tegevuskava'!C62</f>
        <v>/</v>
      </c>
      <c r="C278" s="157">
        <f>'kuni 2025 detsember tegevuskava'!I62</f>
        <v>0</v>
      </c>
      <c r="D278" s="157">
        <f>'kuni 2025 detsember tegevuskava'!J62</f>
        <v>0</v>
      </c>
      <c r="E278" s="157">
        <f>'kuni 2025 detsember tegevuskava'!K62</f>
        <v>0</v>
      </c>
      <c r="F278" s="157" t="str">
        <f>'kuni 2025 detsember tegevuskava'!O62&amp;"/"</f>
        <v>/</v>
      </c>
      <c r="G278" s="157" t="e" cm="1">
        <f t="array" ref="G278">_xlfn.IFS('kuni 2025 detsember tegevuskava'!G62='kuni 2025 detsember tegevuskava'!$G$97,1,'kuni 2025 detsember tegevuskava'!G62='kuni 2025 detsember tegevuskava'!$G$98,2,'kuni 2025 detsember tegevuskava'!G62='kuni 2025 detsember tegevuskava'!$G$99,3,'kuni 2025 detsember tegevuskava'!G62='kuni 2025 detsember tegevuskava'!$G$100,4)</f>
        <v>#N/A</v>
      </c>
      <c r="H278" s="196" t="e" cm="1">
        <f t="array" ref="H278">_xlfn.IFS(OR('kuni 2025 detsember tegevuskava'!O62='kuni 2025 detsember tegevuskava'!$O$97,'kuni 2025 detsember tegevuskava'!O62='kuni 2025 detsember tegevuskava'!$O$99,'kuni 2025 detsember tegevuskava'!O62='kuni 2025 detsember tegevuskava'!$O$100,'kuni 2025 detsember tegevuskava'!O62='kuni 2025 detsember tegevuskava'!$O$101),1,'kuni 2025 detsember tegevuskava'!O62='kuni 2025 detsember tegevuskava'!$O$102,2,'kuni 2025 detsember tegevuskava'!O62='kuni 2025 detsember tegevuskava'!$O$103,2,'kuni 2025 detsember tegevuskava'!O62='kuni 2025 detsember tegevuskava'!$O$98,3)</f>
        <v>#N/A</v>
      </c>
      <c r="I278" s="133">
        <f>SUM(I279:I281)</f>
        <v>0</v>
      </c>
      <c r="J278" s="134"/>
      <c r="K278" s="82">
        <f>SUM(K279:K281)</f>
        <v>0</v>
      </c>
      <c r="L278" s="84"/>
      <c r="M278" s="133">
        <f>SUM(M279:M281)</f>
        <v>0</v>
      </c>
      <c r="N278" s="134"/>
      <c r="O278" s="82">
        <f>SUM(O279:O281)</f>
        <v>0</v>
      </c>
      <c r="P278" s="86"/>
    </row>
    <row r="279" spans="2:16" ht="16.2" x14ac:dyDescent="0.3">
      <c r="B279" s="146"/>
      <c r="C279" s="8"/>
      <c r="D279" s="8"/>
      <c r="E279" s="8"/>
      <c r="F279" s="8"/>
      <c r="G279" s="8"/>
      <c r="H279" s="194"/>
      <c r="I279" s="103">
        <f>SUM(K279+M279+O279)</f>
        <v>0</v>
      </c>
      <c r="J279" s="104" t="str">
        <f>"(15)"</f>
        <v>(15)</v>
      </c>
      <c r="K279" s="98">
        <f>'kuni 2025 detsember tegevuskava'!W62</f>
        <v>0</v>
      </c>
      <c r="L279" s="99" t="str">
        <f>"(15)"</f>
        <v>(15)</v>
      </c>
      <c r="M279" s="103">
        <f>'kuni 2025 detsember tegevuskava'!Z62</f>
        <v>0</v>
      </c>
      <c r="N279" s="104" t="str">
        <f>"(15)"</f>
        <v>(15)</v>
      </c>
      <c r="O279" s="98">
        <f>'kuni 2025 detsember tegevuskava'!AC62</f>
        <v>0</v>
      </c>
      <c r="P279" s="88" t="str">
        <f>"(15)"</f>
        <v>(15)</v>
      </c>
    </row>
    <row r="280" spans="2:16" ht="16.2" x14ac:dyDescent="0.3">
      <c r="B280" s="146"/>
      <c r="C280" s="8"/>
      <c r="D280" s="8"/>
      <c r="E280" s="8"/>
      <c r="F280" s="8"/>
      <c r="G280" s="8"/>
      <c r="H280" s="194"/>
      <c r="I280" s="103">
        <f>SUM(K280+M280+O280)</f>
        <v>0</v>
      </c>
      <c r="J280" s="104" t="str">
        <f>"(50)"</f>
        <v>(50)</v>
      </c>
      <c r="K280" s="98">
        <f>'kuni 2025 detsember tegevuskava'!X62</f>
        <v>0</v>
      </c>
      <c r="L280" s="99" t="str">
        <f>"(50)"</f>
        <v>(50)</v>
      </c>
      <c r="M280" s="103">
        <f>'kuni 2025 detsember tegevuskava'!AA62</f>
        <v>0</v>
      </c>
      <c r="N280" s="104" t="str">
        <f>"(50)"</f>
        <v>(50)</v>
      </c>
      <c r="O280" s="98">
        <f>'kuni 2025 detsember tegevuskava'!AD62</f>
        <v>0</v>
      </c>
      <c r="P280" s="88" t="str">
        <f>"(50)"</f>
        <v>(50)</v>
      </c>
    </row>
    <row r="281" spans="2:16" ht="16.2" x14ac:dyDescent="0.3">
      <c r="B281" s="146"/>
      <c r="C281" s="8"/>
      <c r="D281" s="8"/>
      <c r="E281" s="8"/>
      <c r="F281" s="8"/>
      <c r="G281" s="8"/>
      <c r="H281" s="194"/>
      <c r="I281" s="105">
        <f>SUM(K281+M281+O281)</f>
        <v>0</v>
      </c>
      <c r="J281" s="106" t="str">
        <f>"(55)"</f>
        <v>(55)</v>
      </c>
      <c r="K281" s="100">
        <f>'kuni 2025 detsember tegevuskava'!Y62</f>
        <v>0</v>
      </c>
      <c r="L281" s="89" t="str">
        <f>"(55)"</f>
        <v>(55)</v>
      </c>
      <c r="M281" s="105">
        <f>'kuni 2025 detsember tegevuskava'!AB62</f>
        <v>0</v>
      </c>
      <c r="N281" s="106" t="str">
        <f>"(55)"</f>
        <v>(55)</v>
      </c>
      <c r="O281" s="100">
        <f>'kuni 2025 detsember tegevuskava'!AE62</f>
        <v>0</v>
      </c>
      <c r="P281" s="91" t="str">
        <f>"(55)"</f>
        <v>(55)</v>
      </c>
    </row>
    <row r="282" spans="2:16" ht="16.2" x14ac:dyDescent="0.3">
      <c r="B282" s="146"/>
      <c r="C282" s="8"/>
      <c r="D282" s="8"/>
      <c r="E282" s="8"/>
      <c r="F282" s="8"/>
      <c r="G282" s="8"/>
      <c r="H282" s="194"/>
      <c r="I282" s="152" t="s">
        <v>242</v>
      </c>
      <c r="J282" s="8"/>
      <c r="K282" s="8"/>
      <c r="L282" s="8"/>
      <c r="M282" s="8"/>
      <c r="N282" s="8"/>
      <c r="O282" s="8"/>
      <c r="P282" s="160"/>
    </row>
    <row r="283" spans="2:16" ht="16.2" x14ac:dyDescent="0.3">
      <c r="B283" s="146"/>
      <c r="C283" s="8"/>
      <c r="D283" s="8"/>
      <c r="E283" s="8"/>
      <c r="F283" s="8"/>
      <c r="G283" s="8"/>
      <c r="H283" s="194"/>
      <c r="I283" s="101">
        <f>SUM(I284:I286)</f>
        <v>0</v>
      </c>
      <c r="J283" s="183"/>
      <c r="K283" s="92">
        <f>SUM(K284:K286)</f>
        <v>0</v>
      </c>
      <c r="L283" s="93"/>
      <c r="M283" s="101">
        <f>SUM(M284:M286)</f>
        <v>0</v>
      </c>
      <c r="N283" s="107"/>
      <c r="O283" s="101">
        <f>SUM(O284:O286)</f>
        <v>0</v>
      </c>
      <c r="P283" s="135"/>
    </row>
    <row r="284" spans="2:16" ht="16.2" x14ac:dyDescent="0.3">
      <c r="B284" s="146"/>
      <c r="C284" s="8"/>
      <c r="D284" s="8"/>
      <c r="E284" s="8"/>
      <c r="F284" s="8"/>
      <c r="G284" s="8"/>
      <c r="H284" s="194"/>
      <c r="I284" s="103">
        <f>SUM(K284+M284+O284)</f>
        <v>0</v>
      </c>
      <c r="J284" s="104" t="str">
        <f>"(15)"</f>
        <v>(15)</v>
      </c>
      <c r="K284" s="98">
        <f>SUM(K279*1.2)</f>
        <v>0</v>
      </c>
      <c r="L284" s="99" t="str">
        <f>"(15)"</f>
        <v>(15)</v>
      </c>
      <c r="M284" s="103">
        <f>SUM(M279*1.22)</f>
        <v>0</v>
      </c>
      <c r="N284" s="104" t="str">
        <f>"(15)"</f>
        <v>(15)</v>
      </c>
      <c r="O284" s="103">
        <f>SUM(O279*1.22)</f>
        <v>0</v>
      </c>
      <c r="P284" s="88" t="str">
        <f>"(15)"</f>
        <v>(15)</v>
      </c>
    </row>
    <row r="285" spans="2:16" ht="16.2" x14ac:dyDescent="0.3">
      <c r="B285" s="146"/>
      <c r="C285" s="8"/>
      <c r="D285" s="8"/>
      <c r="E285" s="8"/>
      <c r="F285" s="8"/>
      <c r="G285" s="8"/>
      <c r="H285" s="194"/>
      <c r="I285" s="103">
        <f>SUM(K285+M285+O285)</f>
        <v>0</v>
      </c>
      <c r="J285" s="104" t="str">
        <f>"(50)"</f>
        <v>(50)</v>
      </c>
      <c r="K285" s="98">
        <f>K280</f>
        <v>0</v>
      </c>
      <c r="L285" s="99" t="str">
        <f>"(50)"</f>
        <v>(50)</v>
      </c>
      <c r="M285" s="103">
        <f>M280</f>
        <v>0</v>
      </c>
      <c r="N285" s="104" t="str">
        <f>"(50)"</f>
        <v>(50)</v>
      </c>
      <c r="O285" s="103">
        <f>O280</f>
        <v>0</v>
      </c>
      <c r="P285" s="88" t="str">
        <f>"(50)"</f>
        <v>(50)</v>
      </c>
    </row>
    <row r="286" spans="2:16" ht="16.8" thickBot="1" x14ac:dyDescent="0.35">
      <c r="B286" s="161"/>
      <c r="C286" s="162"/>
      <c r="D286" s="162"/>
      <c r="E286" s="162"/>
      <c r="F286" s="162"/>
      <c r="G286" s="162"/>
      <c r="H286" s="195"/>
      <c r="I286" s="131">
        <f>SUM(K286+M286+O286)</f>
        <v>0</v>
      </c>
      <c r="J286" s="132" t="str">
        <f>"(55)"</f>
        <v>(55)</v>
      </c>
      <c r="K286" s="94">
        <f>SUM(K281*1.2)</f>
        <v>0</v>
      </c>
      <c r="L286" s="95" t="str">
        <f>"(55)"</f>
        <v>(55)</v>
      </c>
      <c r="M286" s="131">
        <f>SUM(M281*1.22)</f>
        <v>0</v>
      </c>
      <c r="N286" s="132" t="str">
        <f>"(55)"</f>
        <v>(55)</v>
      </c>
      <c r="O286" s="131">
        <f>SUM(O281*1.22)</f>
        <v>0</v>
      </c>
      <c r="P286" s="97" t="str">
        <f>"(55)"</f>
        <v>(55)</v>
      </c>
    </row>
    <row r="287" spans="2:16" ht="16.2" x14ac:dyDescent="0.3">
      <c r="B287" s="189" t="str">
        <f>'kuni 2025 detsember tegevuskava'!A63&amp;"/"&amp;'kuni 2025 detsember tegevuskava'!C63</f>
        <v>/</v>
      </c>
      <c r="C287" s="157">
        <f>'kuni 2025 detsember tegevuskava'!I63</f>
        <v>0</v>
      </c>
      <c r="D287" s="157">
        <f>'kuni 2025 detsember tegevuskava'!J63</f>
        <v>0</v>
      </c>
      <c r="E287" s="157">
        <f>'kuni 2025 detsember tegevuskava'!K63</f>
        <v>0</v>
      </c>
      <c r="F287" s="157" t="str">
        <f>'kuni 2025 detsember tegevuskava'!O63&amp;"/"</f>
        <v>/</v>
      </c>
      <c r="G287" s="157" t="e" cm="1">
        <f t="array" ref="G287">_xlfn.IFS('kuni 2025 detsember tegevuskava'!G63='kuni 2025 detsember tegevuskava'!$G$97,1,'kuni 2025 detsember tegevuskava'!G63='kuni 2025 detsember tegevuskava'!$G$98,2,'kuni 2025 detsember tegevuskava'!G63='kuni 2025 detsember tegevuskava'!$G$99,3,'kuni 2025 detsember tegevuskava'!G63='kuni 2025 detsember tegevuskava'!$G$100,4)</f>
        <v>#N/A</v>
      </c>
      <c r="H287" s="196" t="e" cm="1">
        <f t="array" ref="H287">_xlfn.IFS(OR('kuni 2025 detsember tegevuskava'!O63='kuni 2025 detsember tegevuskava'!$O$97,'kuni 2025 detsember tegevuskava'!O63='kuni 2025 detsember tegevuskava'!$O$99,'kuni 2025 detsember tegevuskava'!O63='kuni 2025 detsember tegevuskava'!$O$100,'kuni 2025 detsember tegevuskava'!O63='kuni 2025 detsember tegevuskava'!$O$101),1,'kuni 2025 detsember tegevuskava'!O63='kuni 2025 detsember tegevuskava'!$O$102,2,'kuni 2025 detsember tegevuskava'!O63='kuni 2025 detsember tegevuskava'!$O$103,2,'kuni 2025 detsember tegevuskava'!O63='kuni 2025 detsember tegevuskava'!$O$98,3)</f>
        <v>#N/A</v>
      </c>
      <c r="I287" s="133">
        <f>SUM(I288:I290)</f>
        <v>0</v>
      </c>
      <c r="J287" s="134"/>
      <c r="K287" s="82">
        <f>SUM(K288:K290)</f>
        <v>0</v>
      </c>
      <c r="L287" s="84"/>
      <c r="M287" s="133">
        <f>SUM(M288:M290)</f>
        <v>0</v>
      </c>
      <c r="N287" s="134"/>
      <c r="O287" s="82">
        <f>SUM(O288:O290)</f>
        <v>0</v>
      </c>
      <c r="P287" s="86"/>
    </row>
    <row r="288" spans="2:16" ht="16.2" x14ac:dyDescent="0.3">
      <c r="B288" s="146"/>
      <c r="C288" s="8"/>
      <c r="D288" s="8"/>
      <c r="E288" s="8"/>
      <c r="F288" s="8"/>
      <c r="G288" s="8"/>
      <c r="H288" s="194"/>
      <c r="I288" s="103">
        <f>SUM(K288+M288+O288)</f>
        <v>0</v>
      </c>
      <c r="J288" s="104" t="str">
        <f>"(15)"</f>
        <v>(15)</v>
      </c>
      <c r="K288" s="98">
        <f>'kuni 2025 detsember tegevuskava'!W63</f>
        <v>0</v>
      </c>
      <c r="L288" s="99" t="str">
        <f>"(15)"</f>
        <v>(15)</v>
      </c>
      <c r="M288" s="103">
        <f>'kuni 2025 detsember tegevuskava'!Z63</f>
        <v>0</v>
      </c>
      <c r="N288" s="104" t="str">
        <f>"(15)"</f>
        <v>(15)</v>
      </c>
      <c r="O288" s="98">
        <f>'kuni 2025 detsember tegevuskava'!AC63</f>
        <v>0</v>
      </c>
      <c r="P288" s="88" t="str">
        <f>"(15)"</f>
        <v>(15)</v>
      </c>
    </row>
    <row r="289" spans="2:16" ht="16.2" x14ac:dyDescent="0.3">
      <c r="B289" s="146"/>
      <c r="C289" s="8"/>
      <c r="D289" s="8"/>
      <c r="E289" s="8"/>
      <c r="F289" s="8"/>
      <c r="G289" s="8"/>
      <c r="H289" s="194"/>
      <c r="I289" s="103">
        <f>SUM(K289+M289+O289)</f>
        <v>0</v>
      </c>
      <c r="J289" s="104" t="str">
        <f>"(50)"</f>
        <v>(50)</v>
      </c>
      <c r="K289" s="98">
        <f>'kuni 2025 detsember tegevuskava'!X63</f>
        <v>0</v>
      </c>
      <c r="L289" s="99" t="str">
        <f>"(50)"</f>
        <v>(50)</v>
      </c>
      <c r="M289" s="103">
        <f>'kuni 2025 detsember tegevuskava'!AA63</f>
        <v>0</v>
      </c>
      <c r="N289" s="104" t="str">
        <f>"(50)"</f>
        <v>(50)</v>
      </c>
      <c r="O289" s="98">
        <f>'kuni 2025 detsember tegevuskava'!AD63</f>
        <v>0</v>
      </c>
      <c r="P289" s="88" t="str">
        <f>"(50)"</f>
        <v>(50)</v>
      </c>
    </row>
    <row r="290" spans="2:16" ht="16.2" x14ac:dyDescent="0.3">
      <c r="B290" s="146"/>
      <c r="C290" s="8"/>
      <c r="D290" s="8"/>
      <c r="E290" s="8"/>
      <c r="F290" s="8"/>
      <c r="G290" s="8"/>
      <c r="H290" s="194"/>
      <c r="I290" s="105">
        <f>SUM(K290+M290+O290)</f>
        <v>0</v>
      </c>
      <c r="J290" s="106" t="str">
        <f>"(55)"</f>
        <v>(55)</v>
      </c>
      <c r="K290" s="100">
        <f>'kuni 2025 detsember tegevuskava'!Y63</f>
        <v>0</v>
      </c>
      <c r="L290" s="89" t="str">
        <f>"(55)"</f>
        <v>(55)</v>
      </c>
      <c r="M290" s="105">
        <f>'kuni 2025 detsember tegevuskava'!AB63</f>
        <v>0</v>
      </c>
      <c r="N290" s="106" t="str">
        <f>"(55)"</f>
        <v>(55)</v>
      </c>
      <c r="O290" s="100">
        <f>'kuni 2025 detsember tegevuskava'!AE63</f>
        <v>0</v>
      </c>
      <c r="P290" s="91" t="str">
        <f>"(55)"</f>
        <v>(55)</v>
      </c>
    </row>
    <row r="291" spans="2:16" ht="16.2" x14ac:dyDescent="0.3">
      <c r="B291" s="146"/>
      <c r="C291" s="8"/>
      <c r="D291" s="8"/>
      <c r="E291" s="8"/>
      <c r="F291" s="8"/>
      <c r="G291" s="8"/>
      <c r="H291" s="194"/>
      <c r="I291" s="152" t="s">
        <v>242</v>
      </c>
      <c r="J291" s="8"/>
      <c r="K291" s="8"/>
      <c r="L291" s="8"/>
      <c r="M291" s="8"/>
      <c r="N291" s="8"/>
      <c r="O291" s="8"/>
      <c r="P291" s="160"/>
    </row>
    <row r="292" spans="2:16" ht="16.2" x14ac:dyDescent="0.3">
      <c r="B292" s="146"/>
      <c r="C292" s="8"/>
      <c r="D292" s="8"/>
      <c r="E292" s="8"/>
      <c r="F292" s="8"/>
      <c r="G292" s="8"/>
      <c r="H292" s="194"/>
      <c r="I292" s="101">
        <f>SUM(I293:I295)</f>
        <v>0</v>
      </c>
      <c r="J292" s="102"/>
      <c r="K292" s="92">
        <f>SUM(K293:K295)</f>
        <v>0</v>
      </c>
      <c r="L292" s="93"/>
      <c r="M292" s="101">
        <f>SUM(M293:M295)</f>
        <v>0</v>
      </c>
      <c r="N292" s="107"/>
      <c r="O292" s="101">
        <f>SUM(O293:O295)</f>
        <v>0</v>
      </c>
      <c r="P292" s="135"/>
    </row>
    <row r="293" spans="2:16" ht="16.2" x14ac:dyDescent="0.3">
      <c r="B293" s="146"/>
      <c r="C293" s="8"/>
      <c r="D293" s="8"/>
      <c r="E293" s="8"/>
      <c r="F293" s="8"/>
      <c r="G293" s="8"/>
      <c r="H293" s="194"/>
      <c r="I293" s="103">
        <f>SUM(K293+M293+O293)</f>
        <v>0</v>
      </c>
      <c r="J293" s="104" t="str">
        <f>"(15)"</f>
        <v>(15)</v>
      </c>
      <c r="K293" s="98">
        <f>SUM(K288*1.2)</f>
        <v>0</v>
      </c>
      <c r="L293" s="99" t="str">
        <f>"(15)"</f>
        <v>(15)</v>
      </c>
      <c r="M293" s="103">
        <f>SUM(M288*1.22)</f>
        <v>0</v>
      </c>
      <c r="N293" s="104" t="str">
        <f>"(15)"</f>
        <v>(15)</v>
      </c>
      <c r="O293" s="103">
        <f>SUM(O288*1.22)</f>
        <v>0</v>
      </c>
      <c r="P293" s="88" t="str">
        <f>"(15)"</f>
        <v>(15)</v>
      </c>
    </row>
    <row r="294" spans="2:16" ht="16.2" x14ac:dyDescent="0.3">
      <c r="B294" s="146"/>
      <c r="C294" s="8"/>
      <c r="D294" s="8"/>
      <c r="E294" s="8"/>
      <c r="F294" s="8"/>
      <c r="G294" s="8"/>
      <c r="H294" s="194"/>
      <c r="I294" s="103">
        <f>SUM(K294+M294+O294)</f>
        <v>0</v>
      </c>
      <c r="J294" s="104" t="str">
        <f>"(50)"</f>
        <v>(50)</v>
      </c>
      <c r="K294" s="98">
        <f>K289</f>
        <v>0</v>
      </c>
      <c r="L294" s="99" t="str">
        <f>"(50)"</f>
        <v>(50)</v>
      </c>
      <c r="M294" s="103">
        <f>M289</f>
        <v>0</v>
      </c>
      <c r="N294" s="104" t="str">
        <f>"(50)"</f>
        <v>(50)</v>
      </c>
      <c r="O294" s="103">
        <f>O289</f>
        <v>0</v>
      </c>
      <c r="P294" s="88" t="str">
        <f>"(50)"</f>
        <v>(50)</v>
      </c>
    </row>
    <row r="295" spans="2:16" ht="16.8" thickBot="1" x14ac:dyDescent="0.35">
      <c r="B295" s="161"/>
      <c r="C295" s="162"/>
      <c r="D295" s="162"/>
      <c r="E295" s="162"/>
      <c r="F295" s="162"/>
      <c r="G295" s="162"/>
      <c r="H295" s="195"/>
      <c r="I295" s="131">
        <f>SUM(K295+M295+O295)</f>
        <v>0</v>
      </c>
      <c r="J295" s="132" t="str">
        <f>"(55)"</f>
        <v>(55)</v>
      </c>
      <c r="K295" s="94">
        <f>SUM(K290*1.2)</f>
        <v>0</v>
      </c>
      <c r="L295" s="95" t="str">
        <f>"(55)"</f>
        <v>(55)</v>
      </c>
      <c r="M295" s="131">
        <f>SUM(M290*1.22)</f>
        <v>0</v>
      </c>
      <c r="N295" s="132" t="str">
        <f>"(55)"</f>
        <v>(55)</v>
      </c>
      <c r="O295" s="131">
        <f>SUM(O290*1.22)</f>
        <v>0</v>
      </c>
      <c r="P295" s="97" t="str">
        <f>"(55)"</f>
        <v>(55)</v>
      </c>
    </row>
    <row r="296" spans="2:16" ht="16.2" x14ac:dyDescent="0.3">
      <c r="B296" s="189" t="str">
        <f>'kuni 2025 detsember tegevuskava'!A64&amp;"/"&amp;'kuni 2025 detsember tegevuskava'!C64</f>
        <v>/</v>
      </c>
      <c r="C296" s="157">
        <f>'kuni 2025 detsember tegevuskava'!I64</f>
        <v>0</v>
      </c>
      <c r="D296" s="157">
        <f>'kuni 2025 detsember tegevuskava'!J64</f>
        <v>0</v>
      </c>
      <c r="E296" s="157">
        <f>'kuni 2025 detsember tegevuskava'!K64</f>
        <v>0</v>
      </c>
      <c r="F296" s="157" t="str">
        <f>'kuni 2025 detsember tegevuskava'!O64&amp;"/"</f>
        <v>/</v>
      </c>
      <c r="G296" s="157" t="e" cm="1">
        <f t="array" ref="G296">_xlfn.IFS('kuni 2025 detsember tegevuskava'!G64='kuni 2025 detsember tegevuskava'!$G$97,1,'kuni 2025 detsember tegevuskava'!G64='kuni 2025 detsember tegevuskava'!$G$98,2,'kuni 2025 detsember tegevuskava'!G64='kuni 2025 detsember tegevuskava'!$G$99,3,'kuni 2025 detsember tegevuskava'!G64='kuni 2025 detsember tegevuskava'!$G$100,4)</f>
        <v>#N/A</v>
      </c>
      <c r="H296" s="196" t="e" cm="1">
        <f t="array" ref="H296">_xlfn.IFS(OR('kuni 2025 detsember tegevuskava'!O64='kuni 2025 detsember tegevuskava'!$O$97,'kuni 2025 detsember tegevuskava'!O64='kuni 2025 detsember tegevuskava'!$O$99,'kuni 2025 detsember tegevuskava'!O64='kuni 2025 detsember tegevuskava'!$O$100,'kuni 2025 detsember tegevuskava'!O64='kuni 2025 detsember tegevuskava'!$O$101),1,'kuni 2025 detsember tegevuskava'!O64='kuni 2025 detsember tegevuskava'!$O$102,2,'kuni 2025 detsember tegevuskava'!O64='kuni 2025 detsember tegevuskava'!$O$103,2,'kuni 2025 detsember tegevuskava'!O64='kuni 2025 detsember tegevuskava'!$O$98,3)</f>
        <v>#N/A</v>
      </c>
      <c r="I296" s="133">
        <f>SUM(I297:I299)</f>
        <v>0</v>
      </c>
      <c r="J296" s="134"/>
      <c r="K296" s="82">
        <f>SUM(K297:K299)</f>
        <v>0</v>
      </c>
      <c r="L296" s="84"/>
      <c r="M296" s="133">
        <f>SUM(M297:M299)</f>
        <v>0</v>
      </c>
      <c r="N296" s="134"/>
      <c r="O296" s="82">
        <f>SUM(O297:O299)</f>
        <v>0</v>
      </c>
      <c r="P296" s="86"/>
    </row>
    <row r="297" spans="2:16" ht="16.2" x14ac:dyDescent="0.3">
      <c r="B297" s="146"/>
      <c r="C297" s="8"/>
      <c r="D297" s="8"/>
      <c r="E297" s="8"/>
      <c r="F297" s="8"/>
      <c r="G297" s="8"/>
      <c r="H297" s="194"/>
      <c r="I297" s="103">
        <f>SUM(K297+M297+O297)</f>
        <v>0</v>
      </c>
      <c r="J297" s="104" t="str">
        <f>"(15)"</f>
        <v>(15)</v>
      </c>
      <c r="K297" s="98">
        <f>'kuni 2025 detsember tegevuskava'!W64</f>
        <v>0</v>
      </c>
      <c r="L297" s="99" t="str">
        <f>"(15)"</f>
        <v>(15)</v>
      </c>
      <c r="M297" s="103">
        <f>'kuni 2025 detsember tegevuskava'!Z64</f>
        <v>0</v>
      </c>
      <c r="N297" s="104" t="str">
        <f>"(15)"</f>
        <v>(15)</v>
      </c>
      <c r="O297" s="98">
        <f>'kuni 2025 detsember tegevuskava'!AC64</f>
        <v>0</v>
      </c>
      <c r="P297" s="88" t="str">
        <f>"(15)"</f>
        <v>(15)</v>
      </c>
    </row>
    <row r="298" spans="2:16" ht="16.2" x14ac:dyDescent="0.3">
      <c r="B298" s="146"/>
      <c r="C298" s="8"/>
      <c r="D298" s="8"/>
      <c r="E298" s="8"/>
      <c r="F298" s="8"/>
      <c r="G298" s="8"/>
      <c r="H298" s="194"/>
      <c r="I298" s="103">
        <f>SUM(K298+M298+O298)</f>
        <v>0</v>
      </c>
      <c r="J298" s="104" t="str">
        <f>"(50)"</f>
        <v>(50)</v>
      </c>
      <c r="K298" s="98">
        <f>'kuni 2025 detsember tegevuskava'!X64</f>
        <v>0</v>
      </c>
      <c r="L298" s="99" t="str">
        <f>"(50)"</f>
        <v>(50)</v>
      </c>
      <c r="M298" s="103">
        <f>'kuni 2025 detsember tegevuskava'!AA64</f>
        <v>0</v>
      </c>
      <c r="N298" s="104" t="str">
        <f>"(50)"</f>
        <v>(50)</v>
      </c>
      <c r="O298" s="98">
        <f>'kuni 2025 detsember tegevuskava'!AD64</f>
        <v>0</v>
      </c>
      <c r="P298" s="88" t="str">
        <f>"(50)"</f>
        <v>(50)</v>
      </c>
    </row>
    <row r="299" spans="2:16" ht="16.2" x14ac:dyDescent="0.3">
      <c r="B299" s="146"/>
      <c r="C299" s="8"/>
      <c r="D299" s="8"/>
      <c r="E299" s="8"/>
      <c r="F299" s="8"/>
      <c r="G299" s="8"/>
      <c r="H299" s="194"/>
      <c r="I299" s="105">
        <f>SUM(K299+M299+O299)</f>
        <v>0</v>
      </c>
      <c r="J299" s="106" t="str">
        <f>"(55)"</f>
        <v>(55)</v>
      </c>
      <c r="K299" s="100">
        <f>'kuni 2025 detsember tegevuskava'!Y64</f>
        <v>0</v>
      </c>
      <c r="L299" s="89" t="str">
        <f>"(55)"</f>
        <v>(55)</v>
      </c>
      <c r="M299" s="105">
        <f>'kuni 2025 detsember tegevuskava'!AB64</f>
        <v>0</v>
      </c>
      <c r="N299" s="106" t="str">
        <f>"(55)"</f>
        <v>(55)</v>
      </c>
      <c r="O299" s="100">
        <f>'kuni 2025 detsember tegevuskava'!AE64</f>
        <v>0</v>
      </c>
      <c r="P299" s="91" t="str">
        <f>"(55)"</f>
        <v>(55)</v>
      </c>
    </row>
    <row r="300" spans="2:16" ht="16.2" x14ac:dyDescent="0.3">
      <c r="B300" s="146"/>
      <c r="C300" s="8"/>
      <c r="D300" s="8"/>
      <c r="E300" s="8"/>
      <c r="F300" s="8"/>
      <c r="G300" s="8"/>
      <c r="H300" s="194"/>
      <c r="I300" s="152" t="s">
        <v>242</v>
      </c>
      <c r="J300" s="8"/>
      <c r="K300" s="8"/>
      <c r="L300" s="8"/>
      <c r="M300" s="8"/>
      <c r="N300" s="8"/>
      <c r="O300" s="8"/>
      <c r="P300" s="160"/>
    </row>
    <row r="301" spans="2:16" ht="16.2" x14ac:dyDescent="0.3">
      <c r="B301" s="146"/>
      <c r="C301" s="8"/>
      <c r="D301" s="8"/>
      <c r="E301" s="8"/>
      <c r="F301" s="8"/>
      <c r="G301" s="8"/>
      <c r="H301" s="194"/>
      <c r="I301" s="101">
        <f>SUM(I302:I304)</f>
        <v>0</v>
      </c>
      <c r="J301" s="102"/>
      <c r="K301" s="92">
        <f>SUM(K302:K304)</f>
        <v>0</v>
      </c>
      <c r="L301" s="93"/>
      <c r="M301" s="101">
        <f>SUM(M302:M304)</f>
        <v>0</v>
      </c>
      <c r="N301" s="107"/>
      <c r="O301" s="101">
        <f>SUM(O302:O304)</f>
        <v>0</v>
      </c>
      <c r="P301" s="135"/>
    </row>
    <row r="302" spans="2:16" ht="16.2" x14ac:dyDescent="0.3">
      <c r="B302" s="146"/>
      <c r="C302" s="8"/>
      <c r="D302" s="8"/>
      <c r="E302" s="8"/>
      <c r="F302" s="8"/>
      <c r="G302" s="8"/>
      <c r="H302" s="194"/>
      <c r="I302" s="103">
        <f>SUM(K302+M302+O302)</f>
        <v>0</v>
      </c>
      <c r="J302" s="104" t="str">
        <f>"(15)"</f>
        <v>(15)</v>
      </c>
      <c r="K302" s="98">
        <f>SUM(K297*1.2)</f>
        <v>0</v>
      </c>
      <c r="L302" s="99" t="str">
        <f>"(15)"</f>
        <v>(15)</v>
      </c>
      <c r="M302" s="103">
        <f>SUM(M297*1.22)</f>
        <v>0</v>
      </c>
      <c r="N302" s="104" t="str">
        <f>"(15)"</f>
        <v>(15)</v>
      </c>
      <c r="O302" s="103">
        <f>SUM(O297*1.22)</f>
        <v>0</v>
      </c>
      <c r="P302" s="88" t="str">
        <f>"(15)"</f>
        <v>(15)</v>
      </c>
    </row>
    <row r="303" spans="2:16" ht="16.2" x14ac:dyDescent="0.3">
      <c r="B303" s="146"/>
      <c r="C303" s="8"/>
      <c r="D303" s="8"/>
      <c r="E303" s="8"/>
      <c r="F303" s="8"/>
      <c r="G303" s="8"/>
      <c r="H303" s="194"/>
      <c r="I303" s="103">
        <f>SUM(K303+M303+O303)</f>
        <v>0</v>
      </c>
      <c r="J303" s="104" t="str">
        <f>"(50)"</f>
        <v>(50)</v>
      </c>
      <c r="K303" s="98">
        <f>K298</f>
        <v>0</v>
      </c>
      <c r="L303" s="99" t="str">
        <f>"(50)"</f>
        <v>(50)</v>
      </c>
      <c r="M303" s="103">
        <f>M298</f>
        <v>0</v>
      </c>
      <c r="N303" s="104" t="str">
        <f>"(50)"</f>
        <v>(50)</v>
      </c>
      <c r="O303" s="103">
        <f>O298</f>
        <v>0</v>
      </c>
      <c r="P303" s="88" t="str">
        <f>"(50)"</f>
        <v>(50)</v>
      </c>
    </row>
    <row r="304" spans="2:16" ht="16.8" thickBot="1" x14ac:dyDescent="0.35">
      <c r="B304" s="161"/>
      <c r="C304" s="162"/>
      <c r="D304" s="162"/>
      <c r="E304" s="162"/>
      <c r="F304" s="162"/>
      <c r="G304" s="162"/>
      <c r="H304" s="195"/>
      <c r="I304" s="131">
        <f>SUM(K304+M304+O304)</f>
        <v>0</v>
      </c>
      <c r="J304" s="132" t="str">
        <f>"(55)"</f>
        <v>(55)</v>
      </c>
      <c r="K304" s="94">
        <f>SUM(K299*1.2)</f>
        <v>0</v>
      </c>
      <c r="L304" s="95" t="str">
        <f>"(55)"</f>
        <v>(55)</v>
      </c>
      <c r="M304" s="131">
        <f>SUM(M299*1.22)</f>
        <v>0</v>
      </c>
      <c r="N304" s="132" t="str">
        <f>"(55)"</f>
        <v>(55)</v>
      </c>
      <c r="O304" s="131">
        <f>SUM(O299*1.22)</f>
        <v>0</v>
      </c>
      <c r="P304" s="97" t="str">
        <f>"(55)"</f>
        <v>(55)</v>
      </c>
    </row>
    <row r="305" spans="2:16" ht="16.2" x14ac:dyDescent="0.3">
      <c r="B305" s="189" t="str">
        <f>'kuni 2025 detsember tegevuskava'!A65&amp;"/"&amp;'kuni 2025 detsember tegevuskava'!C65</f>
        <v>/</v>
      </c>
      <c r="C305" s="157">
        <f>'kuni 2025 detsember tegevuskava'!I65</f>
        <v>0</v>
      </c>
      <c r="D305" s="157">
        <f>'kuni 2025 detsember tegevuskava'!J65</f>
        <v>0</v>
      </c>
      <c r="E305" s="157">
        <f>'kuni 2025 detsember tegevuskava'!K65</f>
        <v>0</v>
      </c>
      <c r="F305" s="157" t="str">
        <f>'kuni 2025 detsember tegevuskava'!O65&amp;"/"</f>
        <v>/</v>
      </c>
      <c r="G305" s="157" t="e" cm="1">
        <f t="array" ref="G305">_xlfn.IFS('kuni 2025 detsember tegevuskava'!G65='kuni 2025 detsember tegevuskava'!$G$97,1,'kuni 2025 detsember tegevuskava'!G65='kuni 2025 detsember tegevuskava'!$G$98,2,'kuni 2025 detsember tegevuskava'!G65='kuni 2025 detsember tegevuskava'!$G$99,3,'kuni 2025 detsember tegevuskava'!G65='kuni 2025 detsember tegevuskava'!$G$100,4)</f>
        <v>#N/A</v>
      </c>
      <c r="H305" s="196" t="e" cm="1">
        <f t="array" ref="H305">_xlfn.IFS(OR('kuni 2025 detsember tegevuskava'!O65='kuni 2025 detsember tegevuskava'!$O$97,'kuni 2025 detsember tegevuskava'!O65='kuni 2025 detsember tegevuskava'!$O$99,'kuni 2025 detsember tegevuskava'!O65='kuni 2025 detsember tegevuskava'!$O$100,'kuni 2025 detsember tegevuskava'!O65='kuni 2025 detsember tegevuskava'!$O$101),1,'kuni 2025 detsember tegevuskava'!O65='kuni 2025 detsember tegevuskava'!$O$102,2,'kuni 2025 detsember tegevuskava'!O65='kuni 2025 detsember tegevuskava'!$O$103,2,'kuni 2025 detsember tegevuskava'!O65='kuni 2025 detsember tegevuskava'!$O$98,3)</f>
        <v>#N/A</v>
      </c>
      <c r="I305" s="133">
        <f>SUM(I306:I308)</f>
        <v>0</v>
      </c>
      <c r="J305" s="134"/>
      <c r="K305" s="82">
        <f>SUM(K306:K308)</f>
        <v>0</v>
      </c>
      <c r="L305" s="84"/>
      <c r="M305" s="133">
        <f>SUM(M306:M308)</f>
        <v>0</v>
      </c>
      <c r="N305" s="134"/>
      <c r="O305" s="82">
        <f>SUM(O306:O308)</f>
        <v>0</v>
      </c>
      <c r="P305" s="86"/>
    </row>
    <row r="306" spans="2:16" ht="16.2" x14ac:dyDescent="0.3">
      <c r="B306" s="146"/>
      <c r="C306" s="8"/>
      <c r="D306" s="8"/>
      <c r="E306" s="8"/>
      <c r="F306" s="8"/>
      <c r="G306" s="8"/>
      <c r="H306" s="194"/>
      <c r="I306" s="103">
        <f>SUM(K306+M306+O306)</f>
        <v>0</v>
      </c>
      <c r="J306" s="104" t="str">
        <f>"(15)"</f>
        <v>(15)</v>
      </c>
      <c r="K306" s="98">
        <f>'kuni 2025 detsember tegevuskava'!W65</f>
        <v>0</v>
      </c>
      <c r="L306" s="99" t="str">
        <f>"(15)"</f>
        <v>(15)</v>
      </c>
      <c r="M306" s="103">
        <f>'kuni 2025 detsember tegevuskava'!Z65</f>
        <v>0</v>
      </c>
      <c r="N306" s="104" t="str">
        <f>"(15)"</f>
        <v>(15)</v>
      </c>
      <c r="O306" s="98">
        <f>'kuni 2025 detsember tegevuskava'!AC65</f>
        <v>0</v>
      </c>
      <c r="P306" s="88" t="str">
        <f>"(15)"</f>
        <v>(15)</v>
      </c>
    </row>
    <row r="307" spans="2:16" ht="16.2" x14ac:dyDescent="0.3">
      <c r="B307" s="146"/>
      <c r="C307" s="8"/>
      <c r="D307" s="8"/>
      <c r="E307" s="8"/>
      <c r="F307" s="8"/>
      <c r="G307" s="8"/>
      <c r="H307" s="194"/>
      <c r="I307" s="103">
        <f>SUM(K307+M307+O307)</f>
        <v>0</v>
      </c>
      <c r="J307" s="104" t="str">
        <f>"(50)"</f>
        <v>(50)</v>
      </c>
      <c r="K307" s="98">
        <f>'kuni 2025 detsember tegevuskava'!X65</f>
        <v>0</v>
      </c>
      <c r="L307" s="99" t="str">
        <f>"(50)"</f>
        <v>(50)</v>
      </c>
      <c r="M307" s="103">
        <f>'kuni 2025 detsember tegevuskava'!AA65</f>
        <v>0</v>
      </c>
      <c r="N307" s="104" t="str">
        <f>"(50)"</f>
        <v>(50)</v>
      </c>
      <c r="O307" s="98">
        <f>'kuni 2025 detsember tegevuskava'!AD65</f>
        <v>0</v>
      </c>
      <c r="P307" s="88" t="str">
        <f>"(50)"</f>
        <v>(50)</v>
      </c>
    </row>
    <row r="308" spans="2:16" ht="16.2" x14ac:dyDescent="0.3">
      <c r="B308" s="146"/>
      <c r="C308" s="8"/>
      <c r="D308" s="8"/>
      <c r="E308" s="8"/>
      <c r="F308" s="8"/>
      <c r="G308" s="8"/>
      <c r="H308" s="194"/>
      <c r="I308" s="105">
        <f>SUM(K308+M308+O308)</f>
        <v>0</v>
      </c>
      <c r="J308" s="106" t="str">
        <f>"(55)"</f>
        <v>(55)</v>
      </c>
      <c r="K308" s="100">
        <f>'kuni 2025 detsember tegevuskava'!Y65</f>
        <v>0</v>
      </c>
      <c r="L308" s="89" t="str">
        <f>"(55)"</f>
        <v>(55)</v>
      </c>
      <c r="M308" s="105">
        <f>'kuni 2025 detsember tegevuskava'!AB65</f>
        <v>0</v>
      </c>
      <c r="N308" s="106" t="str">
        <f>"(55)"</f>
        <v>(55)</v>
      </c>
      <c r="O308" s="100">
        <f>'kuni 2025 detsember tegevuskava'!AE65</f>
        <v>0</v>
      </c>
      <c r="P308" s="91" t="str">
        <f>"(55)"</f>
        <v>(55)</v>
      </c>
    </row>
    <row r="309" spans="2:16" ht="16.2" x14ac:dyDescent="0.3">
      <c r="B309" s="146"/>
      <c r="C309" s="8"/>
      <c r="D309" s="8"/>
      <c r="E309" s="8"/>
      <c r="F309" s="8"/>
      <c r="G309" s="8"/>
      <c r="H309" s="194"/>
      <c r="I309" s="152" t="s">
        <v>242</v>
      </c>
      <c r="J309" s="8"/>
      <c r="K309" s="8"/>
      <c r="L309" s="8"/>
      <c r="M309" s="8"/>
      <c r="N309" s="8"/>
      <c r="O309" s="8"/>
      <c r="P309" s="160"/>
    </row>
    <row r="310" spans="2:16" ht="16.2" x14ac:dyDescent="0.3">
      <c r="B310" s="146"/>
      <c r="C310" s="8"/>
      <c r="D310" s="8"/>
      <c r="E310" s="8"/>
      <c r="F310" s="8"/>
      <c r="G310" s="8"/>
      <c r="H310" s="194"/>
      <c r="I310" s="101">
        <f>SUM(I311:I313)</f>
        <v>0</v>
      </c>
      <c r="J310" s="102"/>
      <c r="K310" s="92">
        <f>SUM(K311:K313)</f>
        <v>0</v>
      </c>
      <c r="L310" s="93"/>
      <c r="M310" s="101">
        <f>SUM(M311:M313)</f>
        <v>0</v>
      </c>
      <c r="N310" s="107"/>
      <c r="O310" s="101">
        <f>SUM(O311:O313)</f>
        <v>0</v>
      </c>
      <c r="P310" s="135"/>
    </row>
    <row r="311" spans="2:16" ht="16.2" x14ac:dyDescent="0.3">
      <c r="B311" s="146"/>
      <c r="C311" s="8"/>
      <c r="D311" s="8"/>
      <c r="E311" s="8"/>
      <c r="F311" s="8"/>
      <c r="G311" s="8"/>
      <c r="H311" s="194"/>
      <c r="I311" s="103">
        <f>SUM(K311+M311+O311)</f>
        <v>0</v>
      </c>
      <c r="J311" s="104" t="str">
        <f>"(15)"</f>
        <v>(15)</v>
      </c>
      <c r="K311" s="98">
        <f>SUM(K306*1.2)</f>
        <v>0</v>
      </c>
      <c r="L311" s="99" t="str">
        <f>"(15)"</f>
        <v>(15)</v>
      </c>
      <c r="M311" s="103">
        <f>SUM(M306*1.22)</f>
        <v>0</v>
      </c>
      <c r="N311" s="104" t="str">
        <f>"(15)"</f>
        <v>(15)</v>
      </c>
      <c r="O311" s="103">
        <f>SUM(O306*1.22)</f>
        <v>0</v>
      </c>
      <c r="P311" s="88" t="str">
        <f>"(15)"</f>
        <v>(15)</v>
      </c>
    </row>
    <row r="312" spans="2:16" ht="16.2" x14ac:dyDescent="0.3">
      <c r="B312" s="146"/>
      <c r="C312" s="8"/>
      <c r="D312" s="8"/>
      <c r="E312" s="8"/>
      <c r="F312" s="8"/>
      <c r="G312" s="8"/>
      <c r="H312" s="194"/>
      <c r="I312" s="103">
        <f>SUM(K312+M312+O312)</f>
        <v>0</v>
      </c>
      <c r="J312" s="104" t="str">
        <f>"(50)"</f>
        <v>(50)</v>
      </c>
      <c r="K312" s="98">
        <f>K307</f>
        <v>0</v>
      </c>
      <c r="L312" s="99" t="str">
        <f>"(50)"</f>
        <v>(50)</v>
      </c>
      <c r="M312" s="103">
        <f>M307</f>
        <v>0</v>
      </c>
      <c r="N312" s="104" t="str">
        <f>"(50)"</f>
        <v>(50)</v>
      </c>
      <c r="O312" s="103">
        <f>O307</f>
        <v>0</v>
      </c>
      <c r="P312" s="88" t="str">
        <f>"(50)"</f>
        <v>(50)</v>
      </c>
    </row>
    <row r="313" spans="2:16" ht="16.8" thickBot="1" x14ac:dyDescent="0.35">
      <c r="B313" s="161"/>
      <c r="C313" s="162"/>
      <c r="D313" s="162"/>
      <c r="E313" s="162"/>
      <c r="F313" s="162"/>
      <c r="G313" s="162"/>
      <c r="H313" s="195"/>
      <c r="I313" s="131">
        <f>SUM(K313+M313+O313)</f>
        <v>0</v>
      </c>
      <c r="J313" s="132" t="str">
        <f>"(55)"</f>
        <v>(55)</v>
      </c>
      <c r="K313" s="94">
        <f>SUM(K308*1.2)</f>
        <v>0</v>
      </c>
      <c r="L313" s="95" t="str">
        <f>"(55)"</f>
        <v>(55)</v>
      </c>
      <c r="M313" s="131">
        <f>SUM(M308*1.22)</f>
        <v>0</v>
      </c>
      <c r="N313" s="132" t="str">
        <f>"(55)"</f>
        <v>(55)</v>
      </c>
      <c r="O313" s="131">
        <f>SUM(O308*1.22)</f>
        <v>0</v>
      </c>
      <c r="P313" s="97" t="str">
        <f>"(55)"</f>
        <v>(55)</v>
      </c>
    </row>
    <row r="314" spans="2:16" ht="16.2" x14ac:dyDescent="0.3">
      <c r="B314" s="189" t="str">
        <f>'kuni 2025 detsember tegevuskava'!A66&amp;"/"&amp;'kuni 2025 detsember tegevuskava'!C66</f>
        <v>/</v>
      </c>
      <c r="C314" s="157">
        <f>'kuni 2025 detsember tegevuskava'!I66</f>
        <v>0</v>
      </c>
      <c r="D314" s="157">
        <f>'kuni 2025 detsember tegevuskava'!J66</f>
        <v>0</v>
      </c>
      <c r="E314" s="157">
        <f>'kuni 2025 detsember tegevuskava'!K66</f>
        <v>0</v>
      </c>
      <c r="F314" s="157" t="str">
        <f>'kuni 2025 detsember tegevuskava'!O66&amp;"/"</f>
        <v>/</v>
      </c>
      <c r="G314" s="157" t="e" cm="1">
        <f t="array" ref="G314">_xlfn.IFS('kuni 2025 detsember tegevuskava'!G66='kuni 2025 detsember tegevuskava'!$G$97,1,'kuni 2025 detsember tegevuskava'!G66='kuni 2025 detsember tegevuskava'!$G$98,2,'kuni 2025 detsember tegevuskava'!G66='kuni 2025 detsember tegevuskava'!$G$99,3,'kuni 2025 detsember tegevuskava'!G66='kuni 2025 detsember tegevuskava'!$G$100,4)</f>
        <v>#N/A</v>
      </c>
      <c r="H314" s="196" t="e" cm="1">
        <f t="array" ref="H314">_xlfn.IFS(OR('kuni 2025 detsember tegevuskava'!O66='kuni 2025 detsember tegevuskava'!$O$97,'kuni 2025 detsember tegevuskava'!O66='kuni 2025 detsember tegevuskava'!$O$99,'kuni 2025 detsember tegevuskava'!O66='kuni 2025 detsember tegevuskava'!$O$100,'kuni 2025 detsember tegevuskava'!O66='kuni 2025 detsember tegevuskava'!$O$101),1,'kuni 2025 detsember tegevuskava'!O66='kuni 2025 detsember tegevuskava'!$O$102,2,'kuni 2025 detsember tegevuskava'!O66='kuni 2025 detsember tegevuskava'!$O$103,2,'kuni 2025 detsember tegevuskava'!O66='kuni 2025 detsember tegevuskava'!$O$98,3)</f>
        <v>#N/A</v>
      </c>
      <c r="I314" s="133">
        <f>SUM(I315:I317)</f>
        <v>0</v>
      </c>
      <c r="J314" s="134"/>
      <c r="K314" s="82">
        <f>SUM(K315:K317)</f>
        <v>0</v>
      </c>
      <c r="L314" s="84"/>
      <c r="M314" s="133">
        <f>SUM(M315:M317)</f>
        <v>0</v>
      </c>
      <c r="N314" s="134"/>
      <c r="O314" s="82">
        <f>SUM(O315:O317)</f>
        <v>0</v>
      </c>
      <c r="P314" s="86"/>
    </row>
    <row r="315" spans="2:16" ht="16.2" x14ac:dyDescent="0.3">
      <c r="B315" s="146"/>
      <c r="C315" s="8"/>
      <c r="D315" s="8"/>
      <c r="E315" s="8"/>
      <c r="F315" s="8"/>
      <c r="G315" s="8"/>
      <c r="H315" s="194"/>
      <c r="I315" s="103">
        <f>SUM(K315+M315+O315)</f>
        <v>0</v>
      </c>
      <c r="J315" s="104" t="str">
        <f>"(15)"</f>
        <v>(15)</v>
      </c>
      <c r="K315" s="98">
        <f>'kuni 2025 detsember tegevuskava'!W66</f>
        <v>0</v>
      </c>
      <c r="L315" s="99" t="str">
        <f>"(15)"</f>
        <v>(15)</v>
      </c>
      <c r="M315" s="103">
        <f>'kuni 2025 detsember tegevuskava'!Z66</f>
        <v>0</v>
      </c>
      <c r="N315" s="104" t="str">
        <f>"(15)"</f>
        <v>(15)</v>
      </c>
      <c r="O315" s="98">
        <f>'kuni 2025 detsember tegevuskava'!AC66</f>
        <v>0</v>
      </c>
      <c r="P315" s="88" t="str">
        <f>"(15)"</f>
        <v>(15)</v>
      </c>
    </row>
    <row r="316" spans="2:16" ht="16.2" x14ac:dyDescent="0.3">
      <c r="B316" s="146"/>
      <c r="C316" s="8"/>
      <c r="D316" s="8"/>
      <c r="E316" s="8"/>
      <c r="F316" s="8"/>
      <c r="G316" s="8"/>
      <c r="H316" s="194"/>
      <c r="I316" s="103">
        <f>SUM(K316+M316+O316)</f>
        <v>0</v>
      </c>
      <c r="J316" s="104" t="str">
        <f>"(50)"</f>
        <v>(50)</v>
      </c>
      <c r="K316" s="98">
        <f>'kuni 2025 detsember tegevuskava'!X66</f>
        <v>0</v>
      </c>
      <c r="L316" s="99" t="str">
        <f>"(50)"</f>
        <v>(50)</v>
      </c>
      <c r="M316" s="103">
        <f>'kuni 2025 detsember tegevuskava'!AA66</f>
        <v>0</v>
      </c>
      <c r="N316" s="104" t="str">
        <f>"(50)"</f>
        <v>(50)</v>
      </c>
      <c r="O316" s="98">
        <f>'kuni 2025 detsember tegevuskava'!AD66</f>
        <v>0</v>
      </c>
      <c r="P316" s="88" t="str">
        <f>"(50)"</f>
        <v>(50)</v>
      </c>
    </row>
    <row r="317" spans="2:16" ht="16.2" x14ac:dyDescent="0.3">
      <c r="B317" s="146"/>
      <c r="C317" s="8"/>
      <c r="D317" s="8"/>
      <c r="E317" s="8"/>
      <c r="F317" s="8"/>
      <c r="G317" s="8"/>
      <c r="H317" s="194"/>
      <c r="I317" s="105">
        <f>SUM(K317+M317+O317)</f>
        <v>0</v>
      </c>
      <c r="J317" s="106" t="str">
        <f>"(55)"</f>
        <v>(55)</v>
      </c>
      <c r="K317" s="100">
        <f>'kuni 2025 detsember tegevuskava'!Y66</f>
        <v>0</v>
      </c>
      <c r="L317" s="89" t="str">
        <f>"(55)"</f>
        <v>(55)</v>
      </c>
      <c r="M317" s="105">
        <f>'kuni 2025 detsember tegevuskava'!AB66</f>
        <v>0</v>
      </c>
      <c r="N317" s="106" t="str">
        <f>"(55)"</f>
        <v>(55)</v>
      </c>
      <c r="O317" s="100">
        <f>'kuni 2025 detsember tegevuskava'!AE66</f>
        <v>0</v>
      </c>
      <c r="P317" s="91" t="str">
        <f>"(55)"</f>
        <v>(55)</v>
      </c>
    </row>
    <row r="318" spans="2:16" ht="16.2" x14ac:dyDescent="0.3">
      <c r="B318" s="146"/>
      <c r="C318" s="8"/>
      <c r="D318" s="8"/>
      <c r="E318" s="8"/>
      <c r="F318" s="8"/>
      <c r="G318" s="8"/>
      <c r="H318" s="194"/>
      <c r="I318" s="152" t="s">
        <v>242</v>
      </c>
      <c r="J318" s="8"/>
      <c r="K318" s="8"/>
      <c r="L318" s="8"/>
      <c r="M318" s="8"/>
      <c r="N318" s="8"/>
      <c r="O318" s="8"/>
      <c r="P318" s="160"/>
    </row>
    <row r="319" spans="2:16" ht="16.2" x14ac:dyDescent="0.3">
      <c r="B319" s="146"/>
      <c r="C319" s="8"/>
      <c r="D319" s="8"/>
      <c r="E319" s="8"/>
      <c r="F319" s="8"/>
      <c r="G319" s="8"/>
      <c r="H319" s="194"/>
      <c r="I319" s="101">
        <f>SUM(I320:I322)</f>
        <v>0</v>
      </c>
      <c r="J319" s="102"/>
      <c r="K319" s="92">
        <f>SUM(K320:K322)</f>
        <v>0</v>
      </c>
      <c r="L319" s="93"/>
      <c r="M319" s="101">
        <f>SUM(M320:M322)</f>
        <v>0</v>
      </c>
      <c r="N319" s="107"/>
      <c r="O319" s="101">
        <f>SUM(O320:O322)</f>
        <v>0</v>
      </c>
      <c r="P319" s="135"/>
    </row>
    <row r="320" spans="2:16" ht="16.2" x14ac:dyDescent="0.3">
      <c r="B320" s="146"/>
      <c r="C320" s="8"/>
      <c r="D320" s="8"/>
      <c r="E320" s="8"/>
      <c r="F320" s="8"/>
      <c r="G320" s="8"/>
      <c r="H320" s="194"/>
      <c r="I320" s="103">
        <f>SUM(K320+M320+O320)</f>
        <v>0</v>
      </c>
      <c r="J320" s="104" t="str">
        <f>"(15)"</f>
        <v>(15)</v>
      </c>
      <c r="K320" s="98">
        <f>SUM(K315*1.2)</f>
        <v>0</v>
      </c>
      <c r="L320" s="99" t="str">
        <f>"(15)"</f>
        <v>(15)</v>
      </c>
      <c r="M320" s="103">
        <f>SUM(M315*1.22)</f>
        <v>0</v>
      </c>
      <c r="N320" s="104" t="str">
        <f>"(15)"</f>
        <v>(15)</v>
      </c>
      <c r="O320" s="103">
        <f>SUM(O315*1.22)</f>
        <v>0</v>
      </c>
      <c r="P320" s="88" t="str">
        <f>"(15)"</f>
        <v>(15)</v>
      </c>
    </row>
    <row r="321" spans="2:16" ht="16.2" x14ac:dyDescent="0.3">
      <c r="B321" s="146"/>
      <c r="C321" s="8"/>
      <c r="D321" s="8"/>
      <c r="E321" s="8"/>
      <c r="F321" s="8"/>
      <c r="G321" s="8"/>
      <c r="H321" s="194"/>
      <c r="I321" s="103">
        <f>SUM(K321+M321+O321)</f>
        <v>0</v>
      </c>
      <c r="J321" s="104" t="str">
        <f>"(50)"</f>
        <v>(50)</v>
      </c>
      <c r="K321" s="98">
        <f>K316</f>
        <v>0</v>
      </c>
      <c r="L321" s="99" t="str">
        <f>"(50)"</f>
        <v>(50)</v>
      </c>
      <c r="M321" s="103">
        <f>M316</f>
        <v>0</v>
      </c>
      <c r="N321" s="104" t="str">
        <f>"(50)"</f>
        <v>(50)</v>
      </c>
      <c r="O321" s="103">
        <f>O316</f>
        <v>0</v>
      </c>
      <c r="P321" s="88" t="str">
        <f>"(50)"</f>
        <v>(50)</v>
      </c>
    </row>
    <row r="322" spans="2:16" ht="16.8" thickBot="1" x14ac:dyDescent="0.35">
      <c r="B322" s="161"/>
      <c r="C322" s="162"/>
      <c r="D322" s="162"/>
      <c r="E322" s="162"/>
      <c r="F322" s="162"/>
      <c r="G322" s="162"/>
      <c r="H322" s="195"/>
      <c r="I322" s="131">
        <f>SUM(K322+M322+O322)</f>
        <v>0</v>
      </c>
      <c r="J322" s="132" t="str">
        <f>"(55)"</f>
        <v>(55)</v>
      </c>
      <c r="K322" s="94">
        <f>SUM(K317*1.2)</f>
        <v>0</v>
      </c>
      <c r="L322" s="95" t="str">
        <f>"(55)"</f>
        <v>(55)</v>
      </c>
      <c r="M322" s="131">
        <f>SUM(M317*1.22)</f>
        <v>0</v>
      </c>
      <c r="N322" s="132" t="str">
        <f>"(55)"</f>
        <v>(55)</v>
      </c>
      <c r="O322" s="131">
        <f>SUM(O317*1.22)</f>
        <v>0</v>
      </c>
      <c r="P322" s="97" t="str">
        <f>"(55)"</f>
        <v>(55)</v>
      </c>
    </row>
    <row r="323" spans="2:16" ht="16.2" x14ac:dyDescent="0.3">
      <c r="B323" s="189" t="str">
        <f>'kuni 2025 detsember tegevuskava'!A67&amp;"/"&amp;'kuni 2025 detsember tegevuskava'!C67</f>
        <v>/</v>
      </c>
      <c r="C323" s="157">
        <f>'kuni 2025 detsember tegevuskava'!I67</f>
        <v>0</v>
      </c>
      <c r="D323" s="157">
        <f>'kuni 2025 detsember tegevuskava'!J67</f>
        <v>0</v>
      </c>
      <c r="E323" s="157">
        <f>'kuni 2025 detsember tegevuskava'!K67</f>
        <v>0</v>
      </c>
      <c r="F323" s="157" t="str">
        <f>'kuni 2025 detsember tegevuskava'!O67&amp;"/"</f>
        <v>/</v>
      </c>
      <c r="G323" s="157" t="e" cm="1">
        <f t="array" ref="G323">_xlfn.IFS('kuni 2025 detsember tegevuskava'!G67='kuni 2025 detsember tegevuskava'!$G$97,1,'kuni 2025 detsember tegevuskava'!G67='kuni 2025 detsember tegevuskava'!$G$98,2,'kuni 2025 detsember tegevuskava'!G67='kuni 2025 detsember tegevuskava'!$G$99,3,'kuni 2025 detsember tegevuskava'!G67='kuni 2025 detsember tegevuskava'!$G$100,4)</f>
        <v>#N/A</v>
      </c>
      <c r="H323" s="196" t="e" cm="1">
        <f t="array" ref="H323">_xlfn.IFS(OR('kuni 2025 detsember tegevuskava'!O67='kuni 2025 detsember tegevuskava'!$O$97,'kuni 2025 detsember tegevuskava'!O67='kuni 2025 detsember tegevuskava'!$O$99,'kuni 2025 detsember tegevuskava'!O67='kuni 2025 detsember tegevuskava'!$O$100,'kuni 2025 detsember tegevuskava'!O67='kuni 2025 detsember tegevuskava'!$O$101),1,'kuni 2025 detsember tegevuskava'!O67='kuni 2025 detsember tegevuskava'!$O$102,2,'kuni 2025 detsember tegevuskava'!O67='kuni 2025 detsember tegevuskava'!$O$103,2,'kuni 2025 detsember tegevuskava'!O67='kuni 2025 detsember tegevuskava'!$O$98,3)</f>
        <v>#N/A</v>
      </c>
      <c r="I323" s="133">
        <f>SUM(I324:I326)</f>
        <v>0</v>
      </c>
      <c r="J323" s="134"/>
      <c r="K323" s="82">
        <f>SUM(K324:K326)</f>
        <v>0</v>
      </c>
      <c r="L323" s="84"/>
      <c r="M323" s="133">
        <f>SUM(M324:M326)</f>
        <v>0</v>
      </c>
      <c r="N323" s="134"/>
      <c r="O323" s="82">
        <f>SUM(O324:O326)</f>
        <v>0</v>
      </c>
      <c r="P323" s="86"/>
    </row>
    <row r="324" spans="2:16" ht="16.2" x14ac:dyDescent="0.3">
      <c r="B324" s="146"/>
      <c r="C324" s="8"/>
      <c r="D324" s="8"/>
      <c r="E324" s="8"/>
      <c r="F324" s="8"/>
      <c r="G324" s="8"/>
      <c r="H324" s="194"/>
      <c r="I324" s="103">
        <f>SUM(K324+M324+O324)</f>
        <v>0</v>
      </c>
      <c r="J324" s="104" t="str">
        <f>"(15)"</f>
        <v>(15)</v>
      </c>
      <c r="K324" s="98">
        <f>'kuni 2025 detsember tegevuskava'!W67</f>
        <v>0</v>
      </c>
      <c r="L324" s="99" t="str">
        <f>"(15)"</f>
        <v>(15)</v>
      </c>
      <c r="M324" s="103">
        <f>'kuni 2025 detsember tegevuskava'!Z67</f>
        <v>0</v>
      </c>
      <c r="N324" s="104" t="str">
        <f>"(15)"</f>
        <v>(15)</v>
      </c>
      <c r="O324" s="98">
        <f>'kuni 2025 detsember tegevuskava'!AC67</f>
        <v>0</v>
      </c>
      <c r="P324" s="88" t="str">
        <f>"(15)"</f>
        <v>(15)</v>
      </c>
    </row>
    <row r="325" spans="2:16" ht="16.2" x14ac:dyDescent="0.3">
      <c r="B325" s="146"/>
      <c r="C325" s="8"/>
      <c r="D325" s="8"/>
      <c r="E325" s="8"/>
      <c r="F325" s="8"/>
      <c r="G325" s="8"/>
      <c r="H325" s="194"/>
      <c r="I325" s="103">
        <f>SUM(K325+M325+O325)</f>
        <v>0</v>
      </c>
      <c r="J325" s="104" t="str">
        <f>"(50)"</f>
        <v>(50)</v>
      </c>
      <c r="K325" s="98">
        <f>'kuni 2025 detsember tegevuskava'!X67</f>
        <v>0</v>
      </c>
      <c r="L325" s="99" t="str">
        <f>"(50)"</f>
        <v>(50)</v>
      </c>
      <c r="M325" s="103">
        <f>'kuni 2025 detsember tegevuskava'!AA67</f>
        <v>0</v>
      </c>
      <c r="N325" s="104" t="str">
        <f>"(50)"</f>
        <v>(50)</v>
      </c>
      <c r="O325" s="98">
        <f>'kuni 2025 detsember tegevuskava'!AD67</f>
        <v>0</v>
      </c>
      <c r="P325" s="88" t="str">
        <f>"(50)"</f>
        <v>(50)</v>
      </c>
    </row>
    <row r="326" spans="2:16" ht="16.2" x14ac:dyDescent="0.3">
      <c r="B326" s="146"/>
      <c r="C326" s="8"/>
      <c r="D326" s="8"/>
      <c r="E326" s="8"/>
      <c r="F326" s="8"/>
      <c r="G326" s="8"/>
      <c r="H326" s="194"/>
      <c r="I326" s="105">
        <f>SUM(K326+M326+O326)</f>
        <v>0</v>
      </c>
      <c r="J326" s="106" t="str">
        <f>"(55)"</f>
        <v>(55)</v>
      </c>
      <c r="K326" s="100">
        <f>'kuni 2025 detsember tegevuskava'!Y67</f>
        <v>0</v>
      </c>
      <c r="L326" s="89" t="str">
        <f>"(55)"</f>
        <v>(55)</v>
      </c>
      <c r="M326" s="105">
        <f>'kuni 2025 detsember tegevuskava'!AB67</f>
        <v>0</v>
      </c>
      <c r="N326" s="106" t="str">
        <f>"(55)"</f>
        <v>(55)</v>
      </c>
      <c r="O326" s="100">
        <f>'kuni 2025 detsember tegevuskava'!AE67</f>
        <v>0</v>
      </c>
      <c r="P326" s="91" t="str">
        <f>"(55)"</f>
        <v>(55)</v>
      </c>
    </row>
    <row r="327" spans="2:16" ht="16.2" x14ac:dyDescent="0.3">
      <c r="B327" s="146"/>
      <c r="C327" s="8"/>
      <c r="D327" s="8"/>
      <c r="E327" s="8"/>
      <c r="F327" s="8"/>
      <c r="G327" s="8"/>
      <c r="H327" s="194"/>
      <c r="I327" s="152" t="s">
        <v>242</v>
      </c>
      <c r="J327" s="8"/>
      <c r="K327" s="8"/>
      <c r="L327" s="8"/>
      <c r="M327" s="8"/>
      <c r="N327" s="8"/>
      <c r="O327" s="8"/>
      <c r="P327" s="160"/>
    </row>
    <row r="328" spans="2:16" ht="16.2" x14ac:dyDescent="0.3">
      <c r="B328" s="146"/>
      <c r="C328" s="8"/>
      <c r="D328" s="8"/>
      <c r="E328" s="8"/>
      <c r="F328" s="8"/>
      <c r="G328" s="8"/>
      <c r="H328" s="194"/>
      <c r="I328" s="101">
        <f>SUM(I329:I331)</f>
        <v>0</v>
      </c>
      <c r="J328" s="102"/>
      <c r="K328" s="92">
        <f>SUM(K329:K331)</f>
        <v>0</v>
      </c>
      <c r="L328" s="93"/>
      <c r="M328" s="101">
        <f>SUM(M329:M331)</f>
        <v>0</v>
      </c>
      <c r="N328" s="107"/>
      <c r="O328" s="101">
        <f>SUM(O329:O331)</f>
        <v>0</v>
      </c>
      <c r="P328" s="135"/>
    </row>
    <row r="329" spans="2:16" ht="16.2" x14ac:dyDescent="0.3">
      <c r="B329" s="146"/>
      <c r="C329" s="8"/>
      <c r="D329" s="8"/>
      <c r="E329" s="8"/>
      <c r="F329" s="8"/>
      <c r="G329" s="8"/>
      <c r="H329" s="194"/>
      <c r="I329" s="103">
        <f>SUM(K329+M329+O329)</f>
        <v>0</v>
      </c>
      <c r="J329" s="104" t="str">
        <f>"(15)"</f>
        <v>(15)</v>
      </c>
      <c r="K329" s="98">
        <f>SUM(K324*1.2)</f>
        <v>0</v>
      </c>
      <c r="L329" s="99" t="str">
        <f>"(15)"</f>
        <v>(15)</v>
      </c>
      <c r="M329" s="103">
        <f>SUM(M324*1.22)</f>
        <v>0</v>
      </c>
      <c r="N329" s="104" t="str">
        <f>"(15)"</f>
        <v>(15)</v>
      </c>
      <c r="O329" s="103">
        <f>SUM(O324*1.22)</f>
        <v>0</v>
      </c>
      <c r="P329" s="88" t="str">
        <f>"(15)"</f>
        <v>(15)</v>
      </c>
    </row>
    <row r="330" spans="2:16" ht="16.2" x14ac:dyDescent="0.3">
      <c r="B330" s="146"/>
      <c r="C330" s="8"/>
      <c r="D330" s="8"/>
      <c r="E330" s="8"/>
      <c r="F330" s="8"/>
      <c r="G330" s="8"/>
      <c r="H330" s="194"/>
      <c r="I330" s="103">
        <f>SUM(K330+M330+O330)</f>
        <v>0</v>
      </c>
      <c r="J330" s="104" t="str">
        <f>"(50)"</f>
        <v>(50)</v>
      </c>
      <c r="K330" s="98">
        <f>K325</f>
        <v>0</v>
      </c>
      <c r="L330" s="99" t="str">
        <f>"(50)"</f>
        <v>(50)</v>
      </c>
      <c r="M330" s="103">
        <f>M325</f>
        <v>0</v>
      </c>
      <c r="N330" s="104" t="str">
        <f>"(50)"</f>
        <v>(50)</v>
      </c>
      <c r="O330" s="103">
        <f>O325</f>
        <v>0</v>
      </c>
      <c r="P330" s="88" t="str">
        <f>"(50)"</f>
        <v>(50)</v>
      </c>
    </row>
    <row r="331" spans="2:16" ht="16.8" thickBot="1" x14ac:dyDescent="0.35">
      <c r="B331" s="161"/>
      <c r="C331" s="162"/>
      <c r="D331" s="162"/>
      <c r="E331" s="162"/>
      <c r="F331" s="162"/>
      <c r="G331" s="162"/>
      <c r="H331" s="195"/>
      <c r="I331" s="131">
        <f>SUM(K331+M331+O331)</f>
        <v>0</v>
      </c>
      <c r="J331" s="132" t="str">
        <f>"(55)"</f>
        <v>(55)</v>
      </c>
      <c r="K331" s="94">
        <f>SUM(K326*1.2)</f>
        <v>0</v>
      </c>
      <c r="L331" s="95" t="str">
        <f>"(55)"</f>
        <v>(55)</v>
      </c>
      <c r="M331" s="131">
        <f>SUM(M326*1.22)</f>
        <v>0</v>
      </c>
      <c r="N331" s="132" t="str">
        <f>"(55)"</f>
        <v>(55)</v>
      </c>
      <c r="O331" s="131">
        <f>SUM(O326*1.22)</f>
        <v>0</v>
      </c>
      <c r="P331" s="97" t="str">
        <f>"(55)"</f>
        <v>(55)</v>
      </c>
    </row>
    <row r="332" spans="2:16" ht="16.2" x14ac:dyDescent="0.3">
      <c r="B332" s="189" t="str">
        <f>'kuni 2025 detsember tegevuskava'!A68&amp;"/"&amp;'kuni 2025 detsember tegevuskava'!C68</f>
        <v>/</v>
      </c>
      <c r="C332" s="157">
        <f>'kuni 2025 detsember tegevuskava'!I68</f>
        <v>0</v>
      </c>
      <c r="D332" s="157">
        <f>'kuni 2025 detsember tegevuskava'!J68</f>
        <v>0</v>
      </c>
      <c r="E332" s="157">
        <f>'kuni 2025 detsember tegevuskava'!K68</f>
        <v>0</v>
      </c>
      <c r="F332" s="157" t="str">
        <f>'kuni 2025 detsember tegevuskava'!O68&amp;"/"</f>
        <v>/</v>
      </c>
      <c r="G332" s="157" t="e" cm="1">
        <f t="array" ref="G332">_xlfn.IFS('kuni 2025 detsember tegevuskava'!G68='kuni 2025 detsember tegevuskava'!$G$97,1,'kuni 2025 detsember tegevuskava'!G68='kuni 2025 detsember tegevuskava'!$G$98,2,'kuni 2025 detsember tegevuskava'!G68='kuni 2025 detsember tegevuskava'!$G$99,3,'kuni 2025 detsember tegevuskava'!G68='kuni 2025 detsember tegevuskava'!$G$100,4)</f>
        <v>#N/A</v>
      </c>
      <c r="H332" s="196" t="e" cm="1">
        <f t="array" ref="H332">_xlfn.IFS(OR('kuni 2025 detsember tegevuskava'!O68='kuni 2025 detsember tegevuskava'!$O$97,'kuni 2025 detsember tegevuskava'!O68='kuni 2025 detsember tegevuskava'!$O$99,'kuni 2025 detsember tegevuskava'!O68='kuni 2025 detsember tegevuskava'!$O$100,'kuni 2025 detsember tegevuskava'!O68='kuni 2025 detsember tegevuskava'!$O$101),1,'kuni 2025 detsember tegevuskava'!O68='kuni 2025 detsember tegevuskava'!$O$102,2,'kuni 2025 detsember tegevuskava'!O68='kuni 2025 detsember tegevuskava'!$O$103,2,'kuni 2025 detsember tegevuskava'!O68='kuni 2025 detsember tegevuskava'!$O$98,3)</f>
        <v>#N/A</v>
      </c>
      <c r="I332" s="133">
        <f>SUM(I333:I335)</f>
        <v>0</v>
      </c>
      <c r="J332" s="134"/>
      <c r="K332" s="82">
        <f>SUM(K333:K335)</f>
        <v>0</v>
      </c>
      <c r="L332" s="84"/>
      <c r="M332" s="133">
        <f>SUM(M333:M335)</f>
        <v>0</v>
      </c>
      <c r="N332" s="134"/>
      <c r="O332" s="82">
        <f>SUM(O333:O335)</f>
        <v>0</v>
      </c>
      <c r="P332" s="86"/>
    </row>
    <row r="333" spans="2:16" ht="16.2" x14ac:dyDescent="0.3">
      <c r="B333" s="146"/>
      <c r="C333" s="8"/>
      <c r="D333" s="8"/>
      <c r="E333" s="8"/>
      <c r="F333" s="8"/>
      <c r="G333" s="8"/>
      <c r="H333" s="194"/>
      <c r="I333" s="103">
        <f>SUM(K333+M333+O333)</f>
        <v>0</v>
      </c>
      <c r="J333" s="104" t="str">
        <f>"(15)"</f>
        <v>(15)</v>
      </c>
      <c r="K333" s="98">
        <f>'kuni 2025 detsember tegevuskava'!W68</f>
        <v>0</v>
      </c>
      <c r="L333" s="99" t="str">
        <f>"(15)"</f>
        <v>(15)</v>
      </c>
      <c r="M333" s="103">
        <f>'kuni 2025 detsember tegevuskava'!Z68</f>
        <v>0</v>
      </c>
      <c r="N333" s="104" t="str">
        <f>"(15)"</f>
        <v>(15)</v>
      </c>
      <c r="O333" s="98">
        <f>'kuni 2025 detsember tegevuskava'!AC68</f>
        <v>0</v>
      </c>
      <c r="P333" s="88" t="str">
        <f>"(15)"</f>
        <v>(15)</v>
      </c>
    </row>
    <row r="334" spans="2:16" ht="16.2" x14ac:dyDescent="0.3">
      <c r="B334" s="146"/>
      <c r="C334" s="8"/>
      <c r="D334" s="8"/>
      <c r="E334" s="8"/>
      <c r="F334" s="8"/>
      <c r="G334" s="8"/>
      <c r="H334" s="194"/>
      <c r="I334" s="103">
        <f>SUM(K334+M334+O334)</f>
        <v>0</v>
      </c>
      <c r="J334" s="104" t="str">
        <f>"(50)"</f>
        <v>(50)</v>
      </c>
      <c r="K334" s="98">
        <f>'kuni 2025 detsember tegevuskava'!X68</f>
        <v>0</v>
      </c>
      <c r="L334" s="99" t="str">
        <f>"(50)"</f>
        <v>(50)</v>
      </c>
      <c r="M334" s="103">
        <f>'kuni 2025 detsember tegevuskava'!AA68</f>
        <v>0</v>
      </c>
      <c r="N334" s="104" t="str">
        <f>"(50)"</f>
        <v>(50)</v>
      </c>
      <c r="O334" s="98">
        <f>'kuni 2025 detsember tegevuskava'!AD68</f>
        <v>0</v>
      </c>
      <c r="P334" s="88" t="str">
        <f>"(50)"</f>
        <v>(50)</v>
      </c>
    </row>
    <row r="335" spans="2:16" ht="16.2" x14ac:dyDescent="0.3">
      <c r="B335" s="146"/>
      <c r="C335" s="8"/>
      <c r="D335" s="8"/>
      <c r="E335" s="8"/>
      <c r="F335" s="8"/>
      <c r="G335" s="8"/>
      <c r="H335" s="194"/>
      <c r="I335" s="105">
        <f>SUM(K335+M335+O335)</f>
        <v>0</v>
      </c>
      <c r="J335" s="106" t="str">
        <f>"(55)"</f>
        <v>(55)</v>
      </c>
      <c r="K335" s="100">
        <f>'kuni 2025 detsember tegevuskava'!Y68</f>
        <v>0</v>
      </c>
      <c r="L335" s="89" t="str">
        <f>"(55)"</f>
        <v>(55)</v>
      </c>
      <c r="M335" s="105">
        <f>'kuni 2025 detsember tegevuskava'!AB68</f>
        <v>0</v>
      </c>
      <c r="N335" s="106" t="str">
        <f>"(55)"</f>
        <v>(55)</v>
      </c>
      <c r="O335" s="100">
        <f>'kuni 2025 detsember tegevuskava'!AE68</f>
        <v>0</v>
      </c>
      <c r="P335" s="91" t="str">
        <f>"(55)"</f>
        <v>(55)</v>
      </c>
    </row>
    <row r="336" spans="2:16" ht="16.2" x14ac:dyDescent="0.3">
      <c r="B336" s="146"/>
      <c r="C336" s="8"/>
      <c r="D336" s="8"/>
      <c r="E336" s="8"/>
      <c r="F336" s="8"/>
      <c r="G336" s="8"/>
      <c r="H336" s="194"/>
      <c r="I336" s="152" t="s">
        <v>242</v>
      </c>
      <c r="J336" s="8"/>
      <c r="K336" s="8"/>
      <c r="L336" s="8"/>
      <c r="M336" s="8"/>
      <c r="N336" s="8"/>
      <c r="O336" s="8"/>
      <c r="P336" s="160"/>
    </row>
    <row r="337" spans="2:16" ht="16.2" x14ac:dyDescent="0.3">
      <c r="B337" s="146"/>
      <c r="C337" s="8"/>
      <c r="D337" s="8"/>
      <c r="E337" s="8"/>
      <c r="F337" s="8"/>
      <c r="G337" s="8"/>
      <c r="H337" s="194"/>
      <c r="I337" s="101">
        <f>SUM(I338:I340)</f>
        <v>0</v>
      </c>
      <c r="J337" s="102"/>
      <c r="K337" s="92">
        <f>SUM(K338:K340)</f>
        <v>0</v>
      </c>
      <c r="L337" s="93"/>
      <c r="M337" s="101">
        <f>SUM(M338:M340)</f>
        <v>0</v>
      </c>
      <c r="N337" s="107"/>
      <c r="O337" s="101">
        <f>SUM(O338:O340)</f>
        <v>0</v>
      </c>
      <c r="P337" s="135"/>
    </row>
    <row r="338" spans="2:16" ht="16.2" x14ac:dyDescent="0.3">
      <c r="B338" s="146"/>
      <c r="C338" s="8"/>
      <c r="D338" s="8"/>
      <c r="E338" s="8"/>
      <c r="F338" s="8"/>
      <c r="G338" s="8"/>
      <c r="H338" s="194"/>
      <c r="I338" s="103">
        <f>SUM(K338+M338+O338)</f>
        <v>0</v>
      </c>
      <c r="J338" s="104" t="str">
        <f>"(15)"</f>
        <v>(15)</v>
      </c>
      <c r="K338" s="98">
        <f>SUM(K333*1.2)</f>
        <v>0</v>
      </c>
      <c r="L338" s="99" t="str">
        <f>"(15)"</f>
        <v>(15)</v>
      </c>
      <c r="M338" s="103">
        <f>SUM(M333*1.22)</f>
        <v>0</v>
      </c>
      <c r="N338" s="104" t="str">
        <f>"(15)"</f>
        <v>(15)</v>
      </c>
      <c r="O338" s="103">
        <f>SUM(O333*1.22)</f>
        <v>0</v>
      </c>
      <c r="P338" s="88" t="str">
        <f>"(15)"</f>
        <v>(15)</v>
      </c>
    </row>
    <row r="339" spans="2:16" ht="16.2" x14ac:dyDescent="0.3">
      <c r="B339" s="146"/>
      <c r="C339" s="8"/>
      <c r="D339" s="8"/>
      <c r="E339" s="8"/>
      <c r="F339" s="8"/>
      <c r="G339" s="8"/>
      <c r="H339" s="194"/>
      <c r="I339" s="103">
        <f>SUM(K339+M339+O339)</f>
        <v>0</v>
      </c>
      <c r="J339" s="104" t="str">
        <f>"(50)"</f>
        <v>(50)</v>
      </c>
      <c r="K339" s="98">
        <f>K334</f>
        <v>0</v>
      </c>
      <c r="L339" s="99" t="str">
        <f>"(50)"</f>
        <v>(50)</v>
      </c>
      <c r="M339" s="103">
        <f>M334</f>
        <v>0</v>
      </c>
      <c r="N339" s="104" t="str">
        <f>"(50)"</f>
        <v>(50)</v>
      </c>
      <c r="O339" s="103">
        <f>O334</f>
        <v>0</v>
      </c>
      <c r="P339" s="88" t="str">
        <f>"(50)"</f>
        <v>(50)</v>
      </c>
    </row>
    <row r="340" spans="2:16" ht="16.8" thickBot="1" x14ac:dyDescent="0.35">
      <c r="B340" s="161"/>
      <c r="C340" s="162"/>
      <c r="D340" s="162"/>
      <c r="E340" s="162"/>
      <c r="F340" s="162"/>
      <c r="G340" s="162"/>
      <c r="H340" s="195"/>
      <c r="I340" s="131">
        <f>SUM(K340+M340+O340)</f>
        <v>0</v>
      </c>
      <c r="J340" s="132" t="str">
        <f>"(55)"</f>
        <v>(55)</v>
      </c>
      <c r="K340" s="94">
        <f>SUM(K335*1.2)</f>
        <v>0</v>
      </c>
      <c r="L340" s="95" t="str">
        <f>"(55)"</f>
        <v>(55)</v>
      </c>
      <c r="M340" s="131">
        <f>SUM(M335*1.22)</f>
        <v>0</v>
      </c>
      <c r="N340" s="132" t="str">
        <f>"(55)"</f>
        <v>(55)</v>
      </c>
      <c r="O340" s="131">
        <f>SUM(O335*1.22)</f>
        <v>0</v>
      </c>
      <c r="P340" s="97" t="str">
        <f>"(55)"</f>
        <v>(55)</v>
      </c>
    </row>
    <row r="341" spans="2:16" ht="16.2" x14ac:dyDescent="0.3">
      <c r="B341" s="189" t="str">
        <f>'kuni 2025 detsember tegevuskava'!A69&amp;"/"&amp;'kuni 2025 detsember tegevuskava'!C69</f>
        <v>/</v>
      </c>
      <c r="C341" s="157">
        <f>'kuni 2025 detsember tegevuskava'!I69</f>
        <v>0</v>
      </c>
      <c r="D341" s="157">
        <f>'kuni 2025 detsember tegevuskava'!J69</f>
        <v>0</v>
      </c>
      <c r="E341" s="157">
        <f>'kuni 2025 detsember tegevuskava'!K69</f>
        <v>0</v>
      </c>
      <c r="F341" s="157" t="str">
        <f>'kuni 2025 detsember tegevuskava'!O69&amp;"/"</f>
        <v>/</v>
      </c>
      <c r="G341" s="157" t="e" cm="1">
        <f t="array" ref="G341">_xlfn.IFS('kuni 2025 detsember tegevuskava'!G69='kuni 2025 detsember tegevuskava'!$G$97,1,'kuni 2025 detsember tegevuskava'!G69='kuni 2025 detsember tegevuskava'!$G$98,2,'kuni 2025 detsember tegevuskava'!G69='kuni 2025 detsember tegevuskava'!$G$99,3,'kuni 2025 detsember tegevuskava'!G69='kuni 2025 detsember tegevuskava'!$G$100,4)</f>
        <v>#N/A</v>
      </c>
      <c r="H341" s="196" t="e" cm="1">
        <f t="array" ref="H341">_xlfn.IFS(OR('kuni 2025 detsember tegevuskava'!O69='kuni 2025 detsember tegevuskava'!$O$97,'kuni 2025 detsember tegevuskava'!O69='kuni 2025 detsember tegevuskava'!$O$99,'kuni 2025 detsember tegevuskava'!O69='kuni 2025 detsember tegevuskava'!$O$100,'kuni 2025 detsember tegevuskava'!O69='kuni 2025 detsember tegevuskava'!$O$101),1,'kuni 2025 detsember tegevuskava'!O69='kuni 2025 detsember tegevuskava'!$O$102,2,'kuni 2025 detsember tegevuskava'!O69='kuni 2025 detsember tegevuskava'!$O$103,2,'kuni 2025 detsember tegevuskava'!O69='kuni 2025 detsember tegevuskava'!$O$98,3)</f>
        <v>#N/A</v>
      </c>
      <c r="I341" s="133">
        <f>SUM(I342:I344)</f>
        <v>0</v>
      </c>
      <c r="J341" s="134"/>
      <c r="K341" s="82">
        <f>SUM(K342:K344)</f>
        <v>0</v>
      </c>
      <c r="L341" s="84"/>
      <c r="M341" s="133">
        <f>SUM(M342:M344)</f>
        <v>0</v>
      </c>
      <c r="N341" s="134"/>
      <c r="O341" s="82">
        <f>SUM(O342:O344)</f>
        <v>0</v>
      </c>
      <c r="P341" s="86"/>
    </row>
    <row r="342" spans="2:16" ht="16.2" x14ac:dyDescent="0.3">
      <c r="B342" s="146"/>
      <c r="C342" s="8"/>
      <c r="D342" s="8"/>
      <c r="E342" s="8"/>
      <c r="F342" s="8"/>
      <c r="G342" s="8"/>
      <c r="H342" s="194"/>
      <c r="I342" s="103">
        <f>SUM(K342+M342+O342)</f>
        <v>0</v>
      </c>
      <c r="J342" s="104" t="str">
        <f>"(15)"</f>
        <v>(15)</v>
      </c>
      <c r="K342" s="98">
        <f>'kuni 2025 detsember tegevuskava'!W69</f>
        <v>0</v>
      </c>
      <c r="L342" s="99" t="str">
        <f>"(15)"</f>
        <v>(15)</v>
      </c>
      <c r="M342" s="103">
        <f>'kuni 2025 detsember tegevuskava'!Z69</f>
        <v>0</v>
      </c>
      <c r="N342" s="104" t="str">
        <f>"(15)"</f>
        <v>(15)</v>
      </c>
      <c r="O342" s="98">
        <f>'kuni 2025 detsember tegevuskava'!AC69</f>
        <v>0</v>
      </c>
      <c r="P342" s="88" t="str">
        <f>"(15)"</f>
        <v>(15)</v>
      </c>
    </row>
    <row r="343" spans="2:16" ht="16.2" x14ac:dyDescent="0.3">
      <c r="B343" s="146"/>
      <c r="C343" s="8"/>
      <c r="D343" s="8"/>
      <c r="E343" s="8"/>
      <c r="F343" s="8"/>
      <c r="G343" s="8"/>
      <c r="H343" s="194"/>
      <c r="I343" s="103">
        <f>SUM(K343+M343+O343)</f>
        <v>0</v>
      </c>
      <c r="J343" s="104" t="str">
        <f>"(50)"</f>
        <v>(50)</v>
      </c>
      <c r="K343" s="98">
        <f>'kuni 2025 detsember tegevuskava'!X69</f>
        <v>0</v>
      </c>
      <c r="L343" s="99" t="str">
        <f>"(50)"</f>
        <v>(50)</v>
      </c>
      <c r="M343" s="103">
        <f>'kuni 2025 detsember tegevuskava'!AA69</f>
        <v>0</v>
      </c>
      <c r="N343" s="104" t="str">
        <f>"(50)"</f>
        <v>(50)</v>
      </c>
      <c r="O343" s="98">
        <f>'kuni 2025 detsember tegevuskava'!AD69</f>
        <v>0</v>
      </c>
      <c r="P343" s="88" t="str">
        <f>"(50)"</f>
        <v>(50)</v>
      </c>
    </row>
    <row r="344" spans="2:16" ht="16.2" x14ac:dyDescent="0.3">
      <c r="B344" s="146"/>
      <c r="C344" s="8"/>
      <c r="D344" s="8"/>
      <c r="E344" s="8"/>
      <c r="F344" s="8"/>
      <c r="G344" s="8"/>
      <c r="H344" s="194"/>
      <c r="I344" s="105">
        <f>SUM(K344+M344+O344)</f>
        <v>0</v>
      </c>
      <c r="J344" s="106" t="str">
        <f>"(55)"</f>
        <v>(55)</v>
      </c>
      <c r="K344" s="100">
        <f>'kuni 2025 detsember tegevuskava'!Y69</f>
        <v>0</v>
      </c>
      <c r="L344" s="89" t="str">
        <f>"(55)"</f>
        <v>(55)</v>
      </c>
      <c r="M344" s="105">
        <f>'kuni 2025 detsember tegevuskava'!AB69</f>
        <v>0</v>
      </c>
      <c r="N344" s="106" t="str">
        <f>"(55)"</f>
        <v>(55)</v>
      </c>
      <c r="O344" s="100">
        <f>'kuni 2025 detsember tegevuskava'!AE69</f>
        <v>0</v>
      </c>
      <c r="P344" s="91" t="str">
        <f>"(55)"</f>
        <v>(55)</v>
      </c>
    </row>
    <row r="345" spans="2:16" ht="16.2" x14ac:dyDescent="0.3">
      <c r="B345" s="146"/>
      <c r="C345" s="8"/>
      <c r="D345" s="8"/>
      <c r="E345" s="8"/>
      <c r="F345" s="8"/>
      <c r="G345" s="8"/>
      <c r="H345" s="194"/>
      <c r="I345" s="152" t="s">
        <v>242</v>
      </c>
      <c r="J345" s="8"/>
      <c r="K345" s="8"/>
      <c r="L345" s="8"/>
      <c r="M345" s="8"/>
      <c r="N345" s="8"/>
      <c r="O345" s="8"/>
      <c r="P345" s="160"/>
    </row>
    <row r="346" spans="2:16" ht="16.2" x14ac:dyDescent="0.3">
      <c r="B346" s="146"/>
      <c r="C346" s="8"/>
      <c r="D346" s="8"/>
      <c r="E346" s="8"/>
      <c r="F346" s="8"/>
      <c r="G346" s="8"/>
      <c r="H346" s="194"/>
      <c r="I346" s="101">
        <f>SUM(I347:I349)</f>
        <v>0</v>
      </c>
      <c r="J346" s="102"/>
      <c r="K346" s="92">
        <f>SUM(K347:K349)</f>
        <v>0</v>
      </c>
      <c r="L346" s="93"/>
      <c r="M346" s="101">
        <f>SUM(M347:M349)</f>
        <v>0</v>
      </c>
      <c r="N346" s="107"/>
      <c r="O346" s="101">
        <f>SUM(O347:O349)</f>
        <v>0</v>
      </c>
      <c r="P346" s="135"/>
    </row>
    <row r="347" spans="2:16" ht="16.2" x14ac:dyDescent="0.3">
      <c r="B347" s="146"/>
      <c r="C347" s="8"/>
      <c r="D347" s="8"/>
      <c r="E347" s="8"/>
      <c r="F347" s="8"/>
      <c r="G347" s="8"/>
      <c r="H347" s="194"/>
      <c r="I347" s="103">
        <f>SUM(K347+M347+O347)</f>
        <v>0</v>
      </c>
      <c r="J347" s="104" t="str">
        <f>"(15)"</f>
        <v>(15)</v>
      </c>
      <c r="K347" s="98">
        <f>SUM(K342*1.2)</f>
        <v>0</v>
      </c>
      <c r="L347" s="99" t="str">
        <f>"(15)"</f>
        <v>(15)</v>
      </c>
      <c r="M347" s="103">
        <f>SUM(M342*1.22)</f>
        <v>0</v>
      </c>
      <c r="N347" s="104" t="str">
        <f>"(15)"</f>
        <v>(15)</v>
      </c>
      <c r="O347" s="103">
        <f>SUM(O342*1.22)</f>
        <v>0</v>
      </c>
      <c r="P347" s="88" t="str">
        <f>"(15)"</f>
        <v>(15)</v>
      </c>
    </row>
    <row r="348" spans="2:16" ht="16.2" x14ac:dyDescent="0.3">
      <c r="B348" s="146"/>
      <c r="C348" s="8"/>
      <c r="D348" s="8"/>
      <c r="E348" s="8"/>
      <c r="F348" s="8"/>
      <c r="G348" s="8"/>
      <c r="H348" s="194"/>
      <c r="I348" s="103">
        <f>SUM(K348+M348+O348)</f>
        <v>0</v>
      </c>
      <c r="J348" s="104" t="str">
        <f>"(50)"</f>
        <v>(50)</v>
      </c>
      <c r="K348" s="98">
        <f>K343</f>
        <v>0</v>
      </c>
      <c r="L348" s="99" t="str">
        <f>"(50)"</f>
        <v>(50)</v>
      </c>
      <c r="M348" s="103">
        <f>M343</f>
        <v>0</v>
      </c>
      <c r="N348" s="104" t="str">
        <f>"(50)"</f>
        <v>(50)</v>
      </c>
      <c r="O348" s="103">
        <f>O343</f>
        <v>0</v>
      </c>
      <c r="P348" s="88" t="str">
        <f>"(50)"</f>
        <v>(50)</v>
      </c>
    </row>
    <row r="349" spans="2:16" ht="16.8" thickBot="1" x14ac:dyDescent="0.35">
      <c r="B349" s="161"/>
      <c r="C349" s="162"/>
      <c r="D349" s="162"/>
      <c r="E349" s="162"/>
      <c r="F349" s="162"/>
      <c r="G349" s="162"/>
      <c r="H349" s="195"/>
      <c r="I349" s="131">
        <f>SUM(K349+M349+O349)</f>
        <v>0</v>
      </c>
      <c r="J349" s="132" t="str">
        <f>"(55)"</f>
        <v>(55)</v>
      </c>
      <c r="K349" s="94">
        <f>SUM(K344*1.2)</f>
        <v>0</v>
      </c>
      <c r="L349" s="95" t="str">
        <f>"(55)"</f>
        <v>(55)</v>
      </c>
      <c r="M349" s="131">
        <f>SUM(M344*1.22)</f>
        <v>0</v>
      </c>
      <c r="N349" s="132" t="str">
        <f>"(55)"</f>
        <v>(55)</v>
      </c>
      <c r="O349" s="131">
        <f>SUM(O344*1.22)</f>
        <v>0</v>
      </c>
      <c r="P349" s="97" t="str">
        <f>"(55)"</f>
        <v>(55)</v>
      </c>
    </row>
    <row r="350" spans="2:16" ht="16.2" x14ac:dyDescent="0.3">
      <c r="B350" s="189" t="str">
        <f>'kuni 2025 detsember tegevuskava'!A70&amp;"/"&amp;'kuni 2025 detsember tegevuskava'!C70</f>
        <v>/</v>
      </c>
      <c r="C350" s="157">
        <f>'kuni 2025 detsember tegevuskava'!I70</f>
        <v>0</v>
      </c>
      <c r="D350" s="157">
        <f>'kuni 2025 detsember tegevuskava'!J70</f>
        <v>0</v>
      </c>
      <c r="E350" s="157">
        <f>'kuni 2025 detsember tegevuskava'!K70</f>
        <v>0</v>
      </c>
      <c r="F350" s="157" t="str">
        <f>'kuni 2025 detsember tegevuskava'!O70&amp;"/"</f>
        <v>/</v>
      </c>
      <c r="G350" s="157" t="e" cm="1">
        <f t="array" ref="G350">_xlfn.IFS('kuni 2025 detsember tegevuskava'!G70='kuni 2025 detsember tegevuskava'!$G$97,1,'kuni 2025 detsember tegevuskava'!G70='kuni 2025 detsember tegevuskava'!$G$98,2,'kuni 2025 detsember tegevuskava'!G70='kuni 2025 detsember tegevuskava'!$G$99,3,'kuni 2025 detsember tegevuskava'!G70='kuni 2025 detsember tegevuskava'!$G$100,4)</f>
        <v>#N/A</v>
      </c>
      <c r="H350" s="196" t="e" cm="1">
        <f t="array" ref="H350">_xlfn.IFS(OR('kuni 2025 detsember tegevuskava'!O70='kuni 2025 detsember tegevuskava'!$O$97,'kuni 2025 detsember tegevuskava'!O70='kuni 2025 detsember tegevuskava'!$O$99,'kuni 2025 detsember tegevuskava'!O70='kuni 2025 detsember tegevuskava'!$O$100,'kuni 2025 detsember tegevuskava'!O70='kuni 2025 detsember tegevuskava'!$O$101),1,'kuni 2025 detsember tegevuskava'!O70='kuni 2025 detsember tegevuskava'!$O$102,2,'kuni 2025 detsember tegevuskava'!O70='kuni 2025 detsember tegevuskava'!$O$103,2,'kuni 2025 detsember tegevuskava'!O70='kuni 2025 detsember tegevuskava'!$O$98,3)</f>
        <v>#N/A</v>
      </c>
      <c r="I350" s="133">
        <f>SUM(I351:I353)</f>
        <v>0</v>
      </c>
      <c r="J350" s="134"/>
      <c r="K350" s="82">
        <f>SUM(K351:K353)</f>
        <v>0</v>
      </c>
      <c r="L350" s="84"/>
      <c r="M350" s="133">
        <f>SUM(M351:M353)</f>
        <v>0</v>
      </c>
      <c r="N350" s="134"/>
      <c r="O350" s="82">
        <f>SUM(O351:O353)</f>
        <v>0</v>
      </c>
      <c r="P350" s="86"/>
    </row>
    <row r="351" spans="2:16" ht="16.2" x14ac:dyDescent="0.3">
      <c r="B351" s="146"/>
      <c r="C351" s="8"/>
      <c r="D351" s="8"/>
      <c r="E351" s="8"/>
      <c r="F351" s="8"/>
      <c r="G351" s="8"/>
      <c r="H351" s="194"/>
      <c r="I351" s="103">
        <f>SUM(K351+M351+O351)</f>
        <v>0</v>
      </c>
      <c r="J351" s="104" t="str">
        <f>"(15)"</f>
        <v>(15)</v>
      </c>
      <c r="K351" s="98">
        <f>'kuni 2025 detsember tegevuskava'!W70</f>
        <v>0</v>
      </c>
      <c r="L351" s="99" t="str">
        <f>"(15)"</f>
        <v>(15)</v>
      </c>
      <c r="M351" s="103">
        <f>'kuni 2025 detsember tegevuskava'!Z70</f>
        <v>0</v>
      </c>
      <c r="N351" s="104" t="str">
        <f>"(15)"</f>
        <v>(15)</v>
      </c>
      <c r="O351" s="98">
        <f>'kuni 2025 detsember tegevuskava'!AC70</f>
        <v>0</v>
      </c>
      <c r="P351" s="88" t="str">
        <f>"(15)"</f>
        <v>(15)</v>
      </c>
    </row>
    <row r="352" spans="2:16" ht="16.2" x14ac:dyDescent="0.3">
      <c r="B352" s="146"/>
      <c r="C352" s="8"/>
      <c r="D352" s="8"/>
      <c r="E352" s="8"/>
      <c r="F352" s="8"/>
      <c r="G352" s="8"/>
      <c r="H352" s="194"/>
      <c r="I352" s="103">
        <f>SUM(K352+M352+O352)</f>
        <v>0</v>
      </c>
      <c r="J352" s="104" t="str">
        <f>"(50)"</f>
        <v>(50)</v>
      </c>
      <c r="K352" s="98">
        <f>'kuni 2025 detsember tegevuskava'!X70</f>
        <v>0</v>
      </c>
      <c r="L352" s="99" t="str">
        <f>"(50)"</f>
        <v>(50)</v>
      </c>
      <c r="M352" s="103">
        <f>'kuni 2025 detsember tegevuskava'!AA70</f>
        <v>0</v>
      </c>
      <c r="N352" s="104" t="str">
        <f>"(50)"</f>
        <v>(50)</v>
      </c>
      <c r="O352" s="98">
        <f>'kuni 2025 detsember tegevuskava'!AD70</f>
        <v>0</v>
      </c>
      <c r="P352" s="88" t="str">
        <f>"(50)"</f>
        <v>(50)</v>
      </c>
    </row>
    <row r="353" spans="2:16" ht="16.2" x14ac:dyDescent="0.3">
      <c r="B353" s="146"/>
      <c r="C353" s="8"/>
      <c r="D353" s="8"/>
      <c r="E353" s="8"/>
      <c r="F353" s="8"/>
      <c r="G353" s="8"/>
      <c r="H353" s="194"/>
      <c r="I353" s="105">
        <f>SUM(K353+M353+O353)</f>
        <v>0</v>
      </c>
      <c r="J353" s="106" t="str">
        <f>"(55)"</f>
        <v>(55)</v>
      </c>
      <c r="K353" s="100">
        <f>'kuni 2025 detsember tegevuskava'!Y70</f>
        <v>0</v>
      </c>
      <c r="L353" s="89" t="str">
        <f>"(55)"</f>
        <v>(55)</v>
      </c>
      <c r="M353" s="105">
        <f>'kuni 2025 detsember tegevuskava'!AB70</f>
        <v>0</v>
      </c>
      <c r="N353" s="106" t="str">
        <f>"(55)"</f>
        <v>(55)</v>
      </c>
      <c r="O353" s="100">
        <f>'kuni 2025 detsember tegevuskava'!AE70</f>
        <v>0</v>
      </c>
      <c r="P353" s="91" t="str">
        <f>"(55)"</f>
        <v>(55)</v>
      </c>
    </row>
    <row r="354" spans="2:16" ht="16.2" x14ac:dyDescent="0.3">
      <c r="B354" s="146"/>
      <c r="C354" s="8"/>
      <c r="D354" s="8"/>
      <c r="E354" s="8"/>
      <c r="F354" s="8"/>
      <c r="G354" s="8"/>
      <c r="H354" s="194"/>
      <c r="I354" s="152" t="s">
        <v>242</v>
      </c>
      <c r="J354" s="8"/>
      <c r="K354" s="8"/>
      <c r="L354" s="8"/>
      <c r="M354" s="8"/>
      <c r="N354" s="8"/>
      <c r="O354" s="8"/>
      <c r="P354" s="160"/>
    </row>
    <row r="355" spans="2:16" ht="16.2" x14ac:dyDescent="0.3">
      <c r="B355" s="146"/>
      <c r="C355" s="8"/>
      <c r="D355" s="8"/>
      <c r="E355" s="8"/>
      <c r="F355" s="8"/>
      <c r="G355" s="8"/>
      <c r="H355" s="194"/>
      <c r="I355" s="101">
        <f>SUM(I356:I358)</f>
        <v>0</v>
      </c>
      <c r="J355" s="102"/>
      <c r="K355" s="92">
        <f>SUM(K356:K358)</f>
        <v>0</v>
      </c>
      <c r="L355" s="93"/>
      <c r="M355" s="101">
        <f>SUM(M356:M358)</f>
        <v>0</v>
      </c>
      <c r="N355" s="107"/>
      <c r="O355" s="101">
        <f>SUM(O356:O358)</f>
        <v>0</v>
      </c>
      <c r="P355" s="135"/>
    </row>
    <row r="356" spans="2:16" ht="16.2" x14ac:dyDescent="0.3">
      <c r="B356" s="146"/>
      <c r="C356" s="8"/>
      <c r="D356" s="8"/>
      <c r="E356" s="8"/>
      <c r="F356" s="8"/>
      <c r="G356" s="8"/>
      <c r="H356" s="194"/>
      <c r="I356" s="103">
        <f>SUM(K356+M356+O356)</f>
        <v>0</v>
      </c>
      <c r="J356" s="104" t="str">
        <f>"(15)"</f>
        <v>(15)</v>
      </c>
      <c r="K356" s="98">
        <f>SUM(K351*1.2)</f>
        <v>0</v>
      </c>
      <c r="L356" s="99" t="str">
        <f>"(15)"</f>
        <v>(15)</v>
      </c>
      <c r="M356" s="103">
        <f>SUM(M351*1.22)</f>
        <v>0</v>
      </c>
      <c r="N356" s="104" t="str">
        <f>"(15)"</f>
        <v>(15)</v>
      </c>
      <c r="O356" s="103">
        <f>SUM(O351*1.22)</f>
        <v>0</v>
      </c>
      <c r="P356" s="88" t="str">
        <f>"(15)"</f>
        <v>(15)</v>
      </c>
    </row>
    <row r="357" spans="2:16" ht="16.2" x14ac:dyDescent="0.3">
      <c r="B357" s="146"/>
      <c r="C357" s="8"/>
      <c r="D357" s="8"/>
      <c r="E357" s="8"/>
      <c r="F357" s="8"/>
      <c r="G357" s="8"/>
      <c r="H357" s="194"/>
      <c r="I357" s="103">
        <f>SUM(K357+M357+O357)</f>
        <v>0</v>
      </c>
      <c r="J357" s="104" t="str">
        <f>"(50)"</f>
        <v>(50)</v>
      </c>
      <c r="K357" s="98">
        <f>K352</f>
        <v>0</v>
      </c>
      <c r="L357" s="99" t="str">
        <f>"(50)"</f>
        <v>(50)</v>
      </c>
      <c r="M357" s="103">
        <f>M352</f>
        <v>0</v>
      </c>
      <c r="N357" s="104" t="str">
        <f>"(50)"</f>
        <v>(50)</v>
      </c>
      <c r="O357" s="103">
        <f>O352</f>
        <v>0</v>
      </c>
      <c r="P357" s="88" t="str">
        <f>"(50)"</f>
        <v>(50)</v>
      </c>
    </row>
    <row r="358" spans="2:16" ht="16.8" thickBot="1" x14ac:dyDescent="0.35">
      <c r="B358" s="161"/>
      <c r="C358" s="162"/>
      <c r="D358" s="162"/>
      <c r="E358" s="162"/>
      <c r="F358" s="162"/>
      <c r="G358" s="162"/>
      <c r="H358" s="195"/>
      <c r="I358" s="131">
        <f>SUM(K358+M358+O358)</f>
        <v>0</v>
      </c>
      <c r="J358" s="132" t="str">
        <f>"(55)"</f>
        <v>(55)</v>
      </c>
      <c r="K358" s="94">
        <f>SUM(K353*1.2)</f>
        <v>0</v>
      </c>
      <c r="L358" s="95" t="str">
        <f>"(55)"</f>
        <v>(55)</v>
      </c>
      <c r="M358" s="131">
        <f>SUM(M353*1.22)</f>
        <v>0</v>
      </c>
      <c r="N358" s="132" t="str">
        <f>"(55)"</f>
        <v>(55)</v>
      </c>
      <c r="O358" s="131">
        <f>SUM(O353*1.22)</f>
        <v>0</v>
      </c>
      <c r="P358" s="97" t="str">
        <f>"(55)"</f>
        <v>(55)</v>
      </c>
    </row>
    <row r="359" spans="2:16" ht="16.2" x14ac:dyDescent="0.3">
      <c r="B359" s="189" t="str">
        <f>'kuni 2025 detsember tegevuskava'!A71&amp;"/"&amp;'kuni 2025 detsember tegevuskava'!C71</f>
        <v>/</v>
      </c>
      <c r="C359" s="157">
        <f>'kuni 2025 detsember tegevuskava'!I71</f>
        <v>0</v>
      </c>
      <c r="D359" s="157">
        <f>'kuni 2025 detsember tegevuskava'!J71</f>
        <v>0</v>
      </c>
      <c r="E359" s="157">
        <f>'kuni 2025 detsember tegevuskava'!K71</f>
        <v>0</v>
      </c>
      <c r="F359" s="157" t="str">
        <f>'kuni 2025 detsember tegevuskava'!O71&amp;"/"</f>
        <v>/</v>
      </c>
      <c r="G359" s="157" t="e" cm="1">
        <f t="array" ref="G359">_xlfn.IFS('kuni 2025 detsember tegevuskava'!G71='kuni 2025 detsember tegevuskava'!$G$97,1,'kuni 2025 detsember tegevuskava'!G71='kuni 2025 detsember tegevuskava'!$G$98,2,'kuni 2025 detsember tegevuskava'!G71='kuni 2025 detsember tegevuskava'!$G$99,3,'kuni 2025 detsember tegevuskava'!G71='kuni 2025 detsember tegevuskava'!$G$100,4)</f>
        <v>#N/A</v>
      </c>
      <c r="H359" s="196" t="e" cm="1">
        <f t="array" ref="H359">_xlfn.IFS(OR('kuni 2025 detsember tegevuskava'!O71='kuni 2025 detsember tegevuskava'!$O$97,'kuni 2025 detsember tegevuskava'!O71='kuni 2025 detsember tegevuskava'!$O$99,'kuni 2025 detsember tegevuskava'!O71='kuni 2025 detsember tegevuskava'!$O$100,'kuni 2025 detsember tegevuskava'!O71='kuni 2025 detsember tegevuskava'!$O$101),1,'kuni 2025 detsember tegevuskava'!O71='kuni 2025 detsember tegevuskava'!$O$102,2,'kuni 2025 detsember tegevuskava'!O71='kuni 2025 detsember tegevuskava'!$O$103,2,'kuni 2025 detsember tegevuskava'!O71='kuni 2025 detsember tegevuskava'!$O$98,3)</f>
        <v>#N/A</v>
      </c>
      <c r="I359" s="133">
        <f>SUM(I360:I362)</f>
        <v>0</v>
      </c>
      <c r="J359" s="134"/>
      <c r="K359" s="82">
        <f>SUM(K360:K362)</f>
        <v>0</v>
      </c>
      <c r="L359" s="84"/>
      <c r="M359" s="133">
        <f>SUM(M360:M362)</f>
        <v>0</v>
      </c>
      <c r="N359" s="134"/>
      <c r="O359" s="82">
        <f>SUM(O360:O362)</f>
        <v>0</v>
      </c>
      <c r="P359" s="86"/>
    </row>
    <row r="360" spans="2:16" ht="16.2" x14ac:dyDescent="0.3">
      <c r="B360" s="146"/>
      <c r="C360" s="8"/>
      <c r="D360" s="8"/>
      <c r="E360" s="8"/>
      <c r="F360" s="8"/>
      <c r="G360" s="8"/>
      <c r="H360" s="194"/>
      <c r="I360" s="103">
        <f>SUM(K360+M360+O360)</f>
        <v>0</v>
      </c>
      <c r="J360" s="104" t="str">
        <f>"(15)"</f>
        <v>(15)</v>
      </c>
      <c r="K360" s="98">
        <f>'kuni 2025 detsember tegevuskava'!W71</f>
        <v>0</v>
      </c>
      <c r="L360" s="99" t="str">
        <f>"(15)"</f>
        <v>(15)</v>
      </c>
      <c r="M360" s="103">
        <f>'kuni 2025 detsember tegevuskava'!Z71</f>
        <v>0</v>
      </c>
      <c r="N360" s="104" t="str">
        <f>"(15)"</f>
        <v>(15)</v>
      </c>
      <c r="O360" s="98">
        <f>'kuni 2025 detsember tegevuskava'!AC71</f>
        <v>0</v>
      </c>
      <c r="P360" s="88" t="str">
        <f>"(15)"</f>
        <v>(15)</v>
      </c>
    </row>
    <row r="361" spans="2:16" ht="16.2" x14ac:dyDescent="0.3">
      <c r="B361" s="146"/>
      <c r="C361" s="8"/>
      <c r="D361" s="8"/>
      <c r="E361" s="8"/>
      <c r="F361" s="8"/>
      <c r="G361" s="8"/>
      <c r="H361" s="194"/>
      <c r="I361" s="103">
        <f>SUM(K361+M361+O361)</f>
        <v>0</v>
      </c>
      <c r="J361" s="104" t="str">
        <f>"(50)"</f>
        <v>(50)</v>
      </c>
      <c r="K361" s="98">
        <f>'kuni 2025 detsember tegevuskava'!X71</f>
        <v>0</v>
      </c>
      <c r="L361" s="99" t="str">
        <f>"(50)"</f>
        <v>(50)</v>
      </c>
      <c r="M361" s="103">
        <f>'kuni 2025 detsember tegevuskava'!AA71</f>
        <v>0</v>
      </c>
      <c r="N361" s="104" t="str">
        <f>"(50)"</f>
        <v>(50)</v>
      </c>
      <c r="O361" s="98">
        <f>'kuni 2025 detsember tegevuskava'!AD71</f>
        <v>0</v>
      </c>
      <c r="P361" s="88" t="str">
        <f>"(50)"</f>
        <v>(50)</v>
      </c>
    </row>
    <row r="362" spans="2:16" ht="16.2" x14ac:dyDescent="0.3">
      <c r="B362" s="146"/>
      <c r="C362" s="8"/>
      <c r="D362" s="8"/>
      <c r="E362" s="8"/>
      <c r="F362" s="8"/>
      <c r="G362" s="8"/>
      <c r="H362" s="194"/>
      <c r="I362" s="105">
        <f>SUM(K362+M362+O362)</f>
        <v>0</v>
      </c>
      <c r="J362" s="106" t="str">
        <f>"(55)"</f>
        <v>(55)</v>
      </c>
      <c r="K362" s="100">
        <f>'kuni 2025 detsember tegevuskava'!Y71</f>
        <v>0</v>
      </c>
      <c r="L362" s="89" t="str">
        <f>"(55)"</f>
        <v>(55)</v>
      </c>
      <c r="M362" s="105">
        <f>'kuni 2025 detsember tegevuskava'!AB71</f>
        <v>0</v>
      </c>
      <c r="N362" s="106" t="str">
        <f>"(55)"</f>
        <v>(55)</v>
      </c>
      <c r="O362" s="100">
        <f>'kuni 2025 detsember tegevuskava'!AE71</f>
        <v>0</v>
      </c>
      <c r="P362" s="91" t="str">
        <f>"(55)"</f>
        <v>(55)</v>
      </c>
    </row>
    <row r="363" spans="2:16" ht="16.2" x14ac:dyDescent="0.3">
      <c r="B363" s="146"/>
      <c r="C363" s="8"/>
      <c r="D363" s="8"/>
      <c r="E363" s="8"/>
      <c r="F363" s="8"/>
      <c r="G363" s="8"/>
      <c r="H363" s="194"/>
      <c r="I363" s="152" t="s">
        <v>242</v>
      </c>
      <c r="J363" s="8"/>
      <c r="K363" s="8"/>
      <c r="L363" s="8"/>
      <c r="M363" s="8"/>
      <c r="N363" s="8"/>
      <c r="O363" s="8"/>
      <c r="P363" s="160"/>
    </row>
    <row r="364" spans="2:16" ht="16.2" x14ac:dyDescent="0.3">
      <c r="B364" s="146"/>
      <c r="C364" s="8"/>
      <c r="D364" s="8"/>
      <c r="E364" s="8"/>
      <c r="F364" s="8"/>
      <c r="G364" s="8"/>
      <c r="H364" s="194"/>
      <c r="I364" s="101">
        <f>SUM(I365:I367)</f>
        <v>0</v>
      </c>
      <c r="J364" s="102"/>
      <c r="K364" s="92">
        <f>SUM(K365:K367)</f>
        <v>0</v>
      </c>
      <c r="L364" s="93"/>
      <c r="M364" s="101">
        <f>SUM(M365:M367)</f>
        <v>0</v>
      </c>
      <c r="N364" s="107"/>
      <c r="O364" s="101">
        <f>SUM(O365:O367)</f>
        <v>0</v>
      </c>
      <c r="P364" s="135"/>
    </row>
    <row r="365" spans="2:16" ht="16.2" x14ac:dyDescent="0.3">
      <c r="B365" s="146"/>
      <c r="C365" s="8"/>
      <c r="D365" s="8"/>
      <c r="E365" s="8"/>
      <c r="F365" s="8"/>
      <c r="G365" s="8"/>
      <c r="H365" s="194"/>
      <c r="I365" s="103">
        <f>SUM(K365+M365+O365)</f>
        <v>0</v>
      </c>
      <c r="J365" s="104" t="str">
        <f>"(15)"</f>
        <v>(15)</v>
      </c>
      <c r="K365" s="98">
        <f>SUM(K360*1.2)</f>
        <v>0</v>
      </c>
      <c r="L365" s="99" t="str">
        <f>"(15)"</f>
        <v>(15)</v>
      </c>
      <c r="M365" s="103">
        <f>SUM(M360*1.22)</f>
        <v>0</v>
      </c>
      <c r="N365" s="104" t="str">
        <f>"(15)"</f>
        <v>(15)</v>
      </c>
      <c r="O365" s="103">
        <f>SUM(O360*1.22)</f>
        <v>0</v>
      </c>
      <c r="P365" s="88" t="str">
        <f>"(15)"</f>
        <v>(15)</v>
      </c>
    </row>
    <row r="366" spans="2:16" ht="16.2" x14ac:dyDescent="0.3">
      <c r="B366" s="146"/>
      <c r="C366" s="8"/>
      <c r="D366" s="8"/>
      <c r="E366" s="8"/>
      <c r="F366" s="8"/>
      <c r="G366" s="8"/>
      <c r="H366" s="194"/>
      <c r="I366" s="103">
        <f>SUM(K366+M366+O366)</f>
        <v>0</v>
      </c>
      <c r="J366" s="104" t="str">
        <f>"(50)"</f>
        <v>(50)</v>
      </c>
      <c r="K366" s="98">
        <f>K361</f>
        <v>0</v>
      </c>
      <c r="L366" s="99" t="str">
        <f>"(50)"</f>
        <v>(50)</v>
      </c>
      <c r="M366" s="103">
        <f>M361</f>
        <v>0</v>
      </c>
      <c r="N366" s="104" t="str">
        <f>"(50)"</f>
        <v>(50)</v>
      </c>
      <c r="O366" s="103">
        <f>O361</f>
        <v>0</v>
      </c>
      <c r="P366" s="88" t="str">
        <f>"(50)"</f>
        <v>(50)</v>
      </c>
    </row>
    <row r="367" spans="2:16" ht="16.8" thickBot="1" x14ac:dyDescent="0.35">
      <c r="B367" s="161"/>
      <c r="C367" s="162"/>
      <c r="D367" s="162"/>
      <c r="E367" s="162"/>
      <c r="F367" s="162"/>
      <c r="G367" s="162"/>
      <c r="H367" s="195"/>
      <c r="I367" s="131">
        <f>SUM(K367+M367+O367)</f>
        <v>0</v>
      </c>
      <c r="J367" s="132" t="str">
        <f>"(55)"</f>
        <v>(55)</v>
      </c>
      <c r="K367" s="94">
        <f>SUM(K362*1.2)</f>
        <v>0</v>
      </c>
      <c r="L367" s="95" t="str">
        <f>"(55)"</f>
        <v>(55)</v>
      </c>
      <c r="M367" s="131">
        <f>SUM(M362*1.22)</f>
        <v>0</v>
      </c>
      <c r="N367" s="132" t="str">
        <f>"(55)"</f>
        <v>(55)</v>
      </c>
      <c r="O367" s="131">
        <f>SUM(O362*1.22)</f>
        <v>0</v>
      </c>
      <c r="P367" s="97" t="str">
        <f>"(55)"</f>
        <v>(55)</v>
      </c>
    </row>
    <row r="368" spans="2:16" ht="16.2" x14ac:dyDescent="0.3">
      <c r="B368" s="189">
        <v>9</v>
      </c>
      <c r="C368" s="157">
        <f>'kuni 2025 detsember tegevuskava'!I72</f>
        <v>0</v>
      </c>
      <c r="D368" s="157">
        <f>'kuni 2025 detsember tegevuskava'!J72</f>
        <v>0</v>
      </c>
      <c r="E368" s="157">
        <f>'kuni 2025 detsember tegevuskava'!K72</f>
        <v>0</v>
      </c>
      <c r="F368" s="157" t="str">
        <f>'kuni 2025 detsember tegevuskava'!O72&amp;"/"</f>
        <v>/</v>
      </c>
      <c r="G368" s="157" t="e" cm="1">
        <f t="array" ref="G368">_xlfn.IFS('kuni 2025 detsember tegevuskava'!G72='kuni 2025 detsember tegevuskava'!$G$97,1,'kuni 2025 detsember tegevuskava'!G72='kuni 2025 detsember tegevuskava'!$G$98,2,'kuni 2025 detsember tegevuskava'!G72='kuni 2025 detsember tegevuskava'!$G$99,3,'kuni 2025 detsember tegevuskava'!G72='kuni 2025 detsember tegevuskava'!$G$100,4)</f>
        <v>#N/A</v>
      </c>
      <c r="H368" s="196" t="e" cm="1">
        <f t="array" ref="H368">_xlfn.IFS(OR('kuni 2025 detsember tegevuskava'!O72='kuni 2025 detsember tegevuskava'!$O$97,'kuni 2025 detsember tegevuskava'!O72='kuni 2025 detsember tegevuskava'!$O$99,'kuni 2025 detsember tegevuskava'!O72='kuni 2025 detsember tegevuskava'!$O$100,'kuni 2025 detsember tegevuskava'!O72='kuni 2025 detsember tegevuskava'!$O$101),1,'kuni 2025 detsember tegevuskava'!O72='kuni 2025 detsember tegevuskava'!$O$102,2,'kuni 2025 detsember tegevuskava'!O72='kuni 2025 detsember tegevuskava'!$O$103,2,'kuni 2025 detsember tegevuskava'!O72='kuni 2025 detsember tegevuskava'!$O$98,3)</f>
        <v>#N/A</v>
      </c>
      <c r="I368" s="133">
        <f>SUM(I369:I371)</f>
        <v>0</v>
      </c>
      <c r="J368" s="134"/>
      <c r="K368" s="82">
        <f>SUM(K369:K371)</f>
        <v>0</v>
      </c>
      <c r="L368" s="84"/>
      <c r="M368" s="133">
        <f>SUM(M369:M371)</f>
        <v>0</v>
      </c>
      <c r="N368" s="134"/>
      <c r="O368" s="82">
        <f>SUM(O369:O371)</f>
        <v>0</v>
      </c>
      <c r="P368" s="86"/>
    </row>
    <row r="369" spans="2:16" ht="16.2" x14ac:dyDescent="0.3">
      <c r="B369" s="146"/>
      <c r="C369" s="8"/>
      <c r="D369" s="8"/>
      <c r="E369" s="8"/>
      <c r="F369" s="8"/>
      <c r="G369" s="8"/>
      <c r="H369" s="194"/>
      <c r="I369" s="103">
        <f>SUM(K369+M369+O369)</f>
        <v>0</v>
      </c>
      <c r="J369" s="104" t="str">
        <f>"(15)"</f>
        <v>(15)</v>
      </c>
      <c r="K369" s="98">
        <f>'kuni 2025 detsember tegevuskava'!W72</f>
        <v>0</v>
      </c>
      <c r="L369" s="99" t="str">
        <f>"(15)"</f>
        <v>(15)</v>
      </c>
      <c r="M369" s="103">
        <f>'kuni 2025 detsember tegevuskava'!Z72</f>
        <v>0</v>
      </c>
      <c r="N369" s="104" t="str">
        <f>"(15)"</f>
        <v>(15)</v>
      </c>
      <c r="O369" s="98">
        <f>'kuni 2025 detsember tegevuskava'!AC72</f>
        <v>0</v>
      </c>
      <c r="P369" s="88" t="str">
        <f>"(15)"</f>
        <v>(15)</v>
      </c>
    </row>
    <row r="370" spans="2:16" ht="16.2" x14ac:dyDescent="0.3">
      <c r="B370" s="146"/>
      <c r="C370" s="8"/>
      <c r="D370" s="8"/>
      <c r="E370" s="8"/>
      <c r="F370" s="8"/>
      <c r="G370" s="8"/>
      <c r="H370" s="194"/>
      <c r="I370" s="103">
        <f>SUM(K370+M370+O370)</f>
        <v>0</v>
      </c>
      <c r="J370" s="104" t="str">
        <f>"(50)"</f>
        <v>(50)</v>
      </c>
      <c r="K370" s="98">
        <f>'kuni 2025 detsember tegevuskava'!X72</f>
        <v>0</v>
      </c>
      <c r="L370" s="99" t="str">
        <f>"(50)"</f>
        <v>(50)</v>
      </c>
      <c r="M370" s="103">
        <f>'kuni 2025 detsember tegevuskava'!AA72</f>
        <v>0</v>
      </c>
      <c r="N370" s="104" t="str">
        <f>"(50)"</f>
        <v>(50)</v>
      </c>
      <c r="O370" s="98">
        <f>'kuni 2025 detsember tegevuskava'!AD72</f>
        <v>0</v>
      </c>
      <c r="P370" s="88" t="str">
        <f>"(50)"</f>
        <v>(50)</v>
      </c>
    </row>
    <row r="371" spans="2:16" ht="16.2" x14ac:dyDescent="0.3">
      <c r="B371" s="146"/>
      <c r="C371" s="8"/>
      <c r="D371" s="8"/>
      <c r="E371" s="8"/>
      <c r="F371" s="8"/>
      <c r="G371" s="8"/>
      <c r="H371" s="194"/>
      <c r="I371" s="105">
        <f>SUM(K371+M371+O371)</f>
        <v>0</v>
      </c>
      <c r="J371" s="106" t="str">
        <f>"(55)"</f>
        <v>(55)</v>
      </c>
      <c r="K371" s="100">
        <f>'kuni 2025 detsember tegevuskava'!Y72</f>
        <v>0</v>
      </c>
      <c r="L371" s="89" t="str">
        <f>"(55)"</f>
        <v>(55)</v>
      </c>
      <c r="M371" s="105">
        <f>'kuni 2025 detsember tegevuskava'!AB72</f>
        <v>0</v>
      </c>
      <c r="N371" s="106" t="str">
        <f>"(55)"</f>
        <v>(55)</v>
      </c>
      <c r="O371" s="100">
        <f>'kuni 2025 detsember tegevuskava'!AE72</f>
        <v>0</v>
      </c>
      <c r="P371" s="91" t="str">
        <f>"(55)"</f>
        <v>(55)</v>
      </c>
    </row>
    <row r="372" spans="2:16" ht="16.2" x14ac:dyDescent="0.3">
      <c r="B372" s="146"/>
      <c r="C372" s="8"/>
      <c r="D372" s="8"/>
      <c r="E372" s="8"/>
      <c r="F372" s="8"/>
      <c r="G372" s="8"/>
      <c r="H372" s="194"/>
      <c r="I372" s="152" t="s">
        <v>242</v>
      </c>
      <c r="J372" s="8"/>
      <c r="K372" s="8"/>
      <c r="L372" s="8"/>
      <c r="M372" s="8"/>
      <c r="N372" s="8"/>
      <c r="O372" s="8"/>
      <c r="P372" s="160"/>
    </row>
    <row r="373" spans="2:16" ht="16.2" x14ac:dyDescent="0.3">
      <c r="B373" s="146"/>
      <c r="C373" s="8"/>
      <c r="D373" s="8"/>
      <c r="E373" s="8"/>
      <c r="F373" s="8"/>
      <c r="G373" s="8"/>
      <c r="H373" s="194"/>
      <c r="I373" s="101">
        <f>SUM(I374:I376)</f>
        <v>0</v>
      </c>
      <c r="J373" s="102"/>
      <c r="K373" s="92">
        <f>SUM(K374:K376)</f>
        <v>0</v>
      </c>
      <c r="L373" s="93"/>
      <c r="M373" s="101">
        <f>SUM(M374:M376)</f>
        <v>0</v>
      </c>
      <c r="N373" s="107"/>
      <c r="O373" s="101">
        <f>SUM(O374:O376)</f>
        <v>0</v>
      </c>
      <c r="P373" s="135"/>
    </row>
    <row r="374" spans="2:16" ht="16.2" x14ac:dyDescent="0.3">
      <c r="B374" s="146"/>
      <c r="C374" s="8"/>
      <c r="D374" s="8"/>
      <c r="E374" s="8"/>
      <c r="F374" s="8"/>
      <c r="G374" s="8"/>
      <c r="H374" s="194"/>
      <c r="I374" s="103">
        <f>SUM(K374+M374+O374)</f>
        <v>0</v>
      </c>
      <c r="J374" s="104" t="str">
        <f>"(15)"</f>
        <v>(15)</v>
      </c>
      <c r="K374" s="98">
        <f>SUM(K369*1.2)</f>
        <v>0</v>
      </c>
      <c r="L374" s="99" t="str">
        <f>"(15)"</f>
        <v>(15)</v>
      </c>
      <c r="M374" s="103">
        <f>SUM(M369*1.22)</f>
        <v>0</v>
      </c>
      <c r="N374" s="104" t="str">
        <f>"(15)"</f>
        <v>(15)</v>
      </c>
      <c r="O374" s="103">
        <f>SUM(O369*1.22)</f>
        <v>0</v>
      </c>
      <c r="P374" s="88" t="str">
        <f>"(15)"</f>
        <v>(15)</v>
      </c>
    </row>
    <row r="375" spans="2:16" ht="16.2" x14ac:dyDescent="0.3">
      <c r="B375" s="146"/>
      <c r="C375" s="8"/>
      <c r="D375" s="8"/>
      <c r="E375" s="8"/>
      <c r="F375" s="8"/>
      <c r="G375" s="8"/>
      <c r="H375" s="194"/>
      <c r="I375" s="103">
        <f>SUM(K375+M375+O375)</f>
        <v>0</v>
      </c>
      <c r="J375" s="104" t="str">
        <f>"(50)"</f>
        <v>(50)</v>
      </c>
      <c r="K375" s="98">
        <f>K370</f>
        <v>0</v>
      </c>
      <c r="L375" s="99" t="str">
        <f>"(50)"</f>
        <v>(50)</v>
      </c>
      <c r="M375" s="103">
        <f>M370</f>
        <v>0</v>
      </c>
      <c r="N375" s="104" t="str">
        <f>"(50)"</f>
        <v>(50)</v>
      </c>
      <c r="O375" s="103">
        <f>O370</f>
        <v>0</v>
      </c>
      <c r="P375" s="88" t="str">
        <f>"(50)"</f>
        <v>(50)</v>
      </c>
    </row>
    <row r="376" spans="2:16" ht="16.8" thickBot="1" x14ac:dyDescent="0.35">
      <c r="B376" s="161"/>
      <c r="C376" s="162"/>
      <c r="D376" s="162"/>
      <c r="E376" s="162"/>
      <c r="F376" s="162"/>
      <c r="G376" s="162"/>
      <c r="H376" s="195"/>
      <c r="I376" s="131">
        <f>SUM(K376+M376+O376)</f>
        <v>0</v>
      </c>
      <c r="J376" s="132" t="str">
        <f>"(55)"</f>
        <v>(55)</v>
      </c>
      <c r="K376" s="94">
        <f>SUM(K371*1.2)</f>
        <v>0</v>
      </c>
      <c r="L376" s="95" t="str">
        <f>"(55)"</f>
        <v>(55)</v>
      </c>
      <c r="M376" s="131">
        <f>SUM(M371*1.22)</f>
        <v>0</v>
      </c>
      <c r="N376" s="132" t="str">
        <f>"(55)"</f>
        <v>(55)</v>
      </c>
      <c r="O376" s="131">
        <f>SUM(O371*1.22)</f>
        <v>0</v>
      </c>
      <c r="P376" s="97" t="str">
        <f>"(55)"</f>
        <v>(55)</v>
      </c>
    </row>
    <row r="377" spans="2:16" ht="16.2" x14ac:dyDescent="0.3">
      <c r="B377" s="189" t="str">
        <f>'kuni 2025 detsember tegevuskava'!A73&amp;"/"&amp;'kuni 2025 detsember tegevuskava'!C73</f>
        <v>/</v>
      </c>
      <c r="C377" s="157">
        <f>'kuni 2025 detsember tegevuskava'!I73</f>
        <v>0</v>
      </c>
      <c r="D377" s="157">
        <f>'kuni 2025 detsember tegevuskava'!J73</f>
        <v>0</v>
      </c>
      <c r="E377" s="157">
        <f>'kuni 2025 detsember tegevuskava'!K73</f>
        <v>0</v>
      </c>
      <c r="F377" s="157" t="str">
        <f>'kuni 2025 detsember tegevuskava'!O73&amp;"/"</f>
        <v>/</v>
      </c>
      <c r="G377" s="157" t="e" cm="1">
        <f t="array" ref="G377">_xlfn.IFS('kuni 2025 detsember tegevuskava'!G73='kuni 2025 detsember tegevuskava'!$G$97,1,'kuni 2025 detsember tegevuskava'!G73='kuni 2025 detsember tegevuskava'!$G$98,2,'kuni 2025 detsember tegevuskava'!G73='kuni 2025 detsember tegevuskava'!$G$99,3,'kuni 2025 detsember tegevuskava'!G73='kuni 2025 detsember tegevuskava'!$G$100,4)</f>
        <v>#N/A</v>
      </c>
      <c r="H377" s="196" t="e" cm="1">
        <f t="array" ref="H377">_xlfn.IFS(OR('kuni 2025 detsember tegevuskava'!O73='kuni 2025 detsember tegevuskava'!$O$97,'kuni 2025 detsember tegevuskava'!O73='kuni 2025 detsember tegevuskava'!$O$99,'kuni 2025 detsember tegevuskava'!O73='kuni 2025 detsember tegevuskava'!$O$100,'kuni 2025 detsember tegevuskava'!O73='kuni 2025 detsember tegevuskava'!$O$101),1,'kuni 2025 detsember tegevuskava'!O73='kuni 2025 detsember tegevuskava'!$O$102,2,'kuni 2025 detsember tegevuskava'!O73='kuni 2025 detsember tegevuskava'!$O$103,2,'kuni 2025 detsember tegevuskava'!O73='kuni 2025 detsember tegevuskava'!$O$98,3)</f>
        <v>#N/A</v>
      </c>
      <c r="I377" s="133">
        <f>SUM(I378:I380)</f>
        <v>0</v>
      </c>
      <c r="J377" s="134"/>
      <c r="K377" s="82">
        <f>SUM(K378:K380)</f>
        <v>0</v>
      </c>
      <c r="L377" s="84"/>
      <c r="M377" s="133">
        <f>SUM(M378:M380)</f>
        <v>0</v>
      </c>
      <c r="N377" s="134"/>
      <c r="O377" s="82">
        <f>SUM(O378:O380)</f>
        <v>0</v>
      </c>
      <c r="P377" s="86"/>
    </row>
    <row r="378" spans="2:16" ht="16.2" x14ac:dyDescent="0.3">
      <c r="B378" s="146"/>
      <c r="C378" s="8"/>
      <c r="D378" s="8"/>
      <c r="E378" s="8"/>
      <c r="F378" s="8"/>
      <c r="G378" s="8"/>
      <c r="H378" s="194"/>
      <c r="I378" s="103">
        <f>SUM(K378+M378+O378)</f>
        <v>0</v>
      </c>
      <c r="J378" s="104" t="str">
        <f>"(15)"</f>
        <v>(15)</v>
      </c>
      <c r="K378" s="98">
        <f>'kuni 2025 detsember tegevuskava'!W73</f>
        <v>0</v>
      </c>
      <c r="L378" s="99" t="str">
        <f>"(15)"</f>
        <v>(15)</v>
      </c>
      <c r="M378" s="103">
        <f>'kuni 2025 detsember tegevuskava'!Z73</f>
        <v>0</v>
      </c>
      <c r="N378" s="104" t="str">
        <f>"(15)"</f>
        <v>(15)</v>
      </c>
      <c r="O378" s="98">
        <f>'kuni 2025 detsember tegevuskava'!AC73</f>
        <v>0</v>
      </c>
      <c r="P378" s="88" t="str">
        <f>"(15)"</f>
        <v>(15)</v>
      </c>
    </row>
    <row r="379" spans="2:16" ht="16.2" x14ac:dyDescent="0.3">
      <c r="B379" s="146"/>
      <c r="C379" s="8"/>
      <c r="D379" s="8"/>
      <c r="E379" s="8"/>
      <c r="F379" s="8"/>
      <c r="G379" s="8"/>
      <c r="H379" s="194"/>
      <c r="I379" s="103">
        <f>SUM(K379+M379+O379)</f>
        <v>0</v>
      </c>
      <c r="J379" s="104" t="str">
        <f>"(50)"</f>
        <v>(50)</v>
      </c>
      <c r="K379" s="98">
        <f>'kuni 2025 detsember tegevuskava'!X73</f>
        <v>0</v>
      </c>
      <c r="L379" s="99" t="str">
        <f>"(50)"</f>
        <v>(50)</v>
      </c>
      <c r="M379" s="103">
        <f>'kuni 2025 detsember tegevuskava'!AA73</f>
        <v>0</v>
      </c>
      <c r="N379" s="104" t="str">
        <f>"(50)"</f>
        <v>(50)</v>
      </c>
      <c r="O379" s="98">
        <f>'kuni 2025 detsember tegevuskava'!AD73</f>
        <v>0</v>
      </c>
      <c r="P379" s="88" t="str">
        <f>"(50)"</f>
        <v>(50)</v>
      </c>
    </row>
    <row r="380" spans="2:16" ht="16.2" x14ac:dyDescent="0.3">
      <c r="B380" s="146"/>
      <c r="C380" s="8"/>
      <c r="D380" s="8"/>
      <c r="E380" s="8"/>
      <c r="F380" s="8"/>
      <c r="G380" s="8"/>
      <c r="H380" s="194"/>
      <c r="I380" s="105">
        <f>SUM(K380+M380+O380)</f>
        <v>0</v>
      </c>
      <c r="J380" s="106" t="str">
        <f>"(55)"</f>
        <v>(55)</v>
      </c>
      <c r="K380" s="100">
        <f>'kuni 2025 detsember tegevuskava'!Y73</f>
        <v>0</v>
      </c>
      <c r="L380" s="89" t="str">
        <f>"(55)"</f>
        <v>(55)</v>
      </c>
      <c r="M380" s="105">
        <f>'kuni 2025 detsember tegevuskava'!AB73</f>
        <v>0</v>
      </c>
      <c r="N380" s="106" t="str">
        <f>"(55)"</f>
        <v>(55)</v>
      </c>
      <c r="O380" s="100">
        <f>'kuni 2025 detsember tegevuskava'!AE73</f>
        <v>0</v>
      </c>
      <c r="P380" s="91" t="str">
        <f>"(55)"</f>
        <v>(55)</v>
      </c>
    </row>
    <row r="381" spans="2:16" ht="16.2" x14ac:dyDescent="0.3">
      <c r="B381" s="146"/>
      <c r="C381" s="8"/>
      <c r="D381" s="8"/>
      <c r="E381" s="8"/>
      <c r="F381" s="8"/>
      <c r="G381" s="8"/>
      <c r="H381" s="194"/>
      <c r="I381" s="152" t="s">
        <v>242</v>
      </c>
      <c r="J381" s="8"/>
      <c r="K381" s="8"/>
      <c r="L381" s="8"/>
      <c r="M381" s="8"/>
      <c r="N381" s="8"/>
      <c r="O381" s="8"/>
      <c r="P381" s="160"/>
    </row>
    <row r="382" spans="2:16" ht="16.2" x14ac:dyDescent="0.3">
      <c r="B382" s="146"/>
      <c r="C382" s="8"/>
      <c r="D382" s="8"/>
      <c r="E382" s="8"/>
      <c r="F382" s="8"/>
      <c r="G382" s="8"/>
      <c r="H382" s="194"/>
      <c r="I382" s="101">
        <f>SUM(I383:I385)</f>
        <v>0</v>
      </c>
      <c r="J382" s="102"/>
      <c r="K382" s="92">
        <f>SUM(K383:K385)</f>
        <v>0</v>
      </c>
      <c r="L382" s="93"/>
      <c r="M382" s="101">
        <f>SUM(M383:M385)</f>
        <v>0</v>
      </c>
      <c r="N382" s="107"/>
      <c r="O382" s="101">
        <f>SUM(O383:O385)</f>
        <v>0</v>
      </c>
      <c r="P382" s="135"/>
    </row>
    <row r="383" spans="2:16" ht="16.2" x14ac:dyDescent="0.3">
      <c r="B383" s="146"/>
      <c r="C383" s="8"/>
      <c r="D383" s="8"/>
      <c r="E383" s="8"/>
      <c r="F383" s="8"/>
      <c r="G383" s="8"/>
      <c r="H383" s="194"/>
      <c r="I383" s="103">
        <f>SUM(K383+M383+O383)</f>
        <v>0</v>
      </c>
      <c r="J383" s="104" t="str">
        <f>"(15)"</f>
        <v>(15)</v>
      </c>
      <c r="K383" s="98">
        <f>SUM(K378*1.2)</f>
        <v>0</v>
      </c>
      <c r="L383" s="99" t="str">
        <f>"(15)"</f>
        <v>(15)</v>
      </c>
      <c r="M383" s="103">
        <f>SUM(M378*1.22)</f>
        <v>0</v>
      </c>
      <c r="N383" s="104" t="str">
        <f>"(15)"</f>
        <v>(15)</v>
      </c>
      <c r="O383" s="103">
        <f>SUM(O378*1.22)</f>
        <v>0</v>
      </c>
      <c r="P383" s="88" t="str">
        <f>"(15)"</f>
        <v>(15)</v>
      </c>
    </row>
    <row r="384" spans="2:16" ht="16.2" x14ac:dyDescent="0.3">
      <c r="B384" s="146"/>
      <c r="C384" s="8"/>
      <c r="D384" s="8"/>
      <c r="E384" s="8"/>
      <c r="F384" s="8"/>
      <c r="G384" s="8"/>
      <c r="H384" s="194"/>
      <c r="I384" s="103">
        <f>SUM(K384+M384+O384)</f>
        <v>0</v>
      </c>
      <c r="J384" s="104" t="str">
        <f>"(50)"</f>
        <v>(50)</v>
      </c>
      <c r="K384" s="98">
        <f>K379</f>
        <v>0</v>
      </c>
      <c r="L384" s="99" t="str">
        <f>"(50)"</f>
        <v>(50)</v>
      </c>
      <c r="M384" s="103">
        <f>M379</f>
        <v>0</v>
      </c>
      <c r="N384" s="104" t="str">
        <f>"(50)"</f>
        <v>(50)</v>
      </c>
      <c r="O384" s="103">
        <f>O379</f>
        <v>0</v>
      </c>
      <c r="P384" s="88" t="str">
        <f>"(50)"</f>
        <v>(50)</v>
      </c>
    </row>
    <row r="385" spans="2:16" ht="16.8" thickBot="1" x14ac:dyDescent="0.35">
      <c r="B385" s="161"/>
      <c r="C385" s="162"/>
      <c r="D385" s="162"/>
      <c r="E385" s="162"/>
      <c r="F385" s="162"/>
      <c r="G385" s="162"/>
      <c r="H385" s="195"/>
      <c r="I385" s="131">
        <f>SUM(K385+M385+O385)</f>
        <v>0</v>
      </c>
      <c r="J385" s="132" t="str">
        <f>"(55)"</f>
        <v>(55)</v>
      </c>
      <c r="K385" s="94">
        <f>SUM(K380*1.2)</f>
        <v>0</v>
      </c>
      <c r="L385" s="95" t="str">
        <f>"(55)"</f>
        <v>(55)</v>
      </c>
      <c r="M385" s="131">
        <f>SUM(M380*1.22)</f>
        <v>0</v>
      </c>
      <c r="N385" s="132" t="str">
        <f>"(55)"</f>
        <v>(55)</v>
      </c>
      <c r="O385" s="131">
        <f>SUM(O380*1.22)</f>
        <v>0</v>
      </c>
      <c r="P385" s="97" t="str">
        <f>"(55)"</f>
        <v>(55)</v>
      </c>
    </row>
    <row r="386" spans="2:16" ht="16.2" x14ac:dyDescent="0.3">
      <c r="B386" s="189" t="str">
        <f>'kuni 2025 detsember tegevuskava'!A74&amp;"/"&amp;'kuni 2025 detsember tegevuskava'!C74</f>
        <v>/</v>
      </c>
      <c r="C386" s="157">
        <f>'kuni 2025 detsember tegevuskava'!I74</f>
        <v>0</v>
      </c>
      <c r="D386" s="157">
        <f>'kuni 2025 detsember tegevuskava'!J74</f>
        <v>0</v>
      </c>
      <c r="E386" s="157">
        <f>'kuni 2025 detsember tegevuskava'!K74</f>
        <v>0</v>
      </c>
      <c r="F386" s="157" t="str">
        <f>'kuni 2025 detsember tegevuskava'!O74&amp;"/"</f>
        <v>/</v>
      </c>
      <c r="G386" s="157" t="e" cm="1">
        <f t="array" ref="G386">_xlfn.IFS('kuni 2025 detsember tegevuskava'!G74='kuni 2025 detsember tegevuskava'!$G$97,1,'kuni 2025 detsember tegevuskava'!G74='kuni 2025 detsember tegevuskava'!$G$98,2,'kuni 2025 detsember tegevuskava'!G74='kuni 2025 detsember tegevuskava'!$G$99,3,'kuni 2025 detsember tegevuskava'!G74='kuni 2025 detsember tegevuskava'!$G$100,4)</f>
        <v>#N/A</v>
      </c>
      <c r="H386" s="196" t="e" cm="1">
        <f t="array" ref="H386">_xlfn.IFS(OR('kuni 2025 detsember tegevuskava'!O74='kuni 2025 detsember tegevuskava'!$O$97,'kuni 2025 detsember tegevuskava'!O74='kuni 2025 detsember tegevuskava'!$O$99,'kuni 2025 detsember tegevuskava'!O74='kuni 2025 detsember tegevuskava'!$O$100,'kuni 2025 detsember tegevuskava'!O74='kuni 2025 detsember tegevuskava'!$O$101),1,'kuni 2025 detsember tegevuskava'!O74='kuni 2025 detsember tegevuskava'!$O$102,2,'kuni 2025 detsember tegevuskava'!O74='kuni 2025 detsember tegevuskava'!$O$103,2,'kuni 2025 detsember tegevuskava'!O74='kuni 2025 detsember tegevuskava'!$O$98,3)</f>
        <v>#N/A</v>
      </c>
      <c r="I386" s="133">
        <f>SUM(I387:I389)</f>
        <v>0</v>
      </c>
      <c r="J386" s="134"/>
      <c r="K386" s="82">
        <f>SUM(K387:K389)</f>
        <v>0</v>
      </c>
      <c r="L386" s="84"/>
      <c r="M386" s="133">
        <f>SUM(M387:M389)</f>
        <v>0</v>
      </c>
      <c r="N386" s="134"/>
      <c r="O386" s="82">
        <f>SUM(O387:O389)</f>
        <v>0</v>
      </c>
      <c r="P386" s="86"/>
    </row>
    <row r="387" spans="2:16" ht="16.2" x14ac:dyDescent="0.3">
      <c r="B387" s="146"/>
      <c r="C387" s="8"/>
      <c r="D387" s="8"/>
      <c r="E387" s="8"/>
      <c r="F387" s="8"/>
      <c r="G387" s="8"/>
      <c r="H387" s="194"/>
      <c r="I387" s="103">
        <f>SUM(K387+M387+O387)</f>
        <v>0</v>
      </c>
      <c r="J387" s="104" t="str">
        <f>"(15)"</f>
        <v>(15)</v>
      </c>
      <c r="K387" s="98">
        <f>'kuni 2025 detsember tegevuskava'!W74</f>
        <v>0</v>
      </c>
      <c r="L387" s="99" t="str">
        <f>"(15)"</f>
        <v>(15)</v>
      </c>
      <c r="M387" s="103">
        <f>'kuni 2025 detsember tegevuskava'!Z74</f>
        <v>0</v>
      </c>
      <c r="N387" s="104" t="str">
        <f>"(15)"</f>
        <v>(15)</v>
      </c>
      <c r="O387" s="98">
        <f>'kuni 2025 detsember tegevuskava'!AC74</f>
        <v>0</v>
      </c>
      <c r="P387" s="88" t="str">
        <f>"(15)"</f>
        <v>(15)</v>
      </c>
    </row>
    <row r="388" spans="2:16" ht="16.2" x14ac:dyDescent="0.3">
      <c r="B388" s="146"/>
      <c r="C388" s="8"/>
      <c r="D388" s="8"/>
      <c r="E388" s="8"/>
      <c r="F388" s="8"/>
      <c r="G388" s="8"/>
      <c r="H388" s="194"/>
      <c r="I388" s="103">
        <f>SUM(K388+M388+O388)</f>
        <v>0</v>
      </c>
      <c r="J388" s="104" t="str">
        <f>"(50)"</f>
        <v>(50)</v>
      </c>
      <c r="K388" s="98">
        <f>'kuni 2025 detsember tegevuskava'!X74</f>
        <v>0</v>
      </c>
      <c r="L388" s="99" t="str">
        <f>"(50)"</f>
        <v>(50)</v>
      </c>
      <c r="M388" s="103">
        <f>'kuni 2025 detsember tegevuskava'!AA74</f>
        <v>0</v>
      </c>
      <c r="N388" s="104" t="str">
        <f>"(50)"</f>
        <v>(50)</v>
      </c>
      <c r="O388" s="98">
        <f>'kuni 2025 detsember tegevuskava'!AD74</f>
        <v>0</v>
      </c>
      <c r="P388" s="88" t="str">
        <f>"(50)"</f>
        <v>(50)</v>
      </c>
    </row>
    <row r="389" spans="2:16" ht="16.2" x14ac:dyDescent="0.3">
      <c r="B389" s="146"/>
      <c r="C389" s="8"/>
      <c r="D389" s="8"/>
      <c r="E389" s="8"/>
      <c r="F389" s="8"/>
      <c r="G389" s="8"/>
      <c r="H389" s="194"/>
      <c r="I389" s="105">
        <f>SUM(K389+M389+O389)</f>
        <v>0</v>
      </c>
      <c r="J389" s="106" t="str">
        <f>"(55)"</f>
        <v>(55)</v>
      </c>
      <c r="K389" s="100">
        <f>'kuni 2025 detsember tegevuskava'!Y74</f>
        <v>0</v>
      </c>
      <c r="L389" s="89" t="str">
        <f>"(55)"</f>
        <v>(55)</v>
      </c>
      <c r="M389" s="105">
        <f>'kuni 2025 detsember tegevuskava'!AB74</f>
        <v>0</v>
      </c>
      <c r="N389" s="106" t="str">
        <f>"(55)"</f>
        <v>(55)</v>
      </c>
      <c r="O389" s="100">
        <f>'kuni 2025 detsember tegevuskava'!AE74</f>
        <v>0</v>
      </c>
      <c r="P389" s="91" t="str">
        <f>"(55)"</f>
        <v>(55)</v>
      </c>
    </row>
    <row r="390" spans="2:16" ht="16.2" x14ac:dyDescent="0.3">
      <c r="B390" s="146"/>
      <c r="C390" s="8"/>
      <c r="D390" s="8"/>
      <c r="E390" s="8"/>
      <c r="F390" s="8"/>
      <c r="G390" s="8"/>
      <c r="H390" s="194"/>
      <c r="I390" s="152" t="s">
        <v>242</v>
      </c>
      <c r="J390" s="8"/>
      <c r="K390" s="8"/>
      <c r="L390" s="8"/>
      <c r="M390" s="8"/>
      <c r="N390" s="8"/>
      <c r="O390" s="8"/>
      <c r="P390" s="160"/>
    </row>
    <row r="391" spans="2:16" ht="16.2" x14ac:dyDescent="0.3">
      <c r="B391" s="146"/>
      <c r="C391" s="8"/>
      <c r="D391" s="8"/>
      <c r="E391" s="8"/>
      <c r="F391" s="8"/>
      <c r="G391" s="8"/>
      <c r="H391" s="194"/>
      <c r="I391" s="101">
        <f>SUM(I392:I394)</f>
        <v>0</v>
      </c>
      <c r="J391" s="102"/>
      <c r="K391" s="92">
        <f>SUM(K392:K394)</f>
        <v>0</v>
      </c>
      <c r="L391" s="93"/>
      <c r="M391" s="101">
        <f>SUM(M392:M394)</f>
        <v>0</v>
      </c>
      <c r="N391" s="107"/>
      <c r="O391" s="101">
        <f>SUM(O392:O394)</f>
        <v>0</v>
      </c>
      <c r="P391" s="135"/>
    </row>
    <row r="392" spans="2:16" ht="16.2" x14ac:dyDescent="0.3">
      <c r="B392" s="146"/>
      <c r="C392" s="8"/>
      <c r="D392" s="8"/>
      <c r="E392" s="8"/>
      <c r="F392" s="8"/>
      <c r="G392" s="8"/>
      <c r="H392" s="194"/>
      <c r="I392" s="103">
        <f>SUM(K392+M392+O392)</f>
        <v>0</v>
      </c>
      <c r="J392" s="104" t="str">
        <f>"(15)"</f>
        <v>(15)</v>
      </c>
      <c r="K392" s="98">
        <f>SUM(K387*1.2)</f>
        <v>0</v>
      </c>
      <c r="L392" s="99" t="str">
        <f>"(15)"</f>
        <v>(15)</v>
      </c>
      <c r="M392" s="103">
        <f>SUM(M387*1.22)</f>
        <v>0</v>
      </c>
      <c r="N392" s="104" t="str">
        <f>"(15)"</f>
        <v>(15)</v>
      </c>
      <c r="O392" s="103">
        <f>SUM(O387*1.22)</f>
        <v>0</v>
      </c>
      <c r="P392" s="88" t="str">
        <f>"(15)"</f>
        <v>(15)</v>
      </c>
    </row>
    <row r="393" spans="2:16" ht="16.2" x14ac:dyDescent="0.3">
      <c r="B393" s="146"/>
      <c r="C393" s="8"/>
      <c r="D393" s="8"/>
      <c r="E393" s="8"/>
      <c r="F393" s="8"/>
      <c r="G393" s="8"/>
      <c r="H393" s="194"/>
      <c r="I393" s="103">
        <f>SUM(K393+M393+O393)</f>
        <v>0</v>
      </c>
      <c r="J393" s="104" t="str">
        <f>"(50)"</f>
        <v>(50)</v>
      </c>
      <c r="K393" s="98">
        <f>K388</f>
        <v>0</v>
      </c>
      <c r="L393" s="99" t="str">
        <f>"(50)"</f>
        <v>(50)</v>
      </c>
      <c r="M393" s="103">
        <f>M388</f>
        <v>0</v>
      </c>
      <c r="N393" s="104" t="str">
        <f>"(50)"</f>
        <v>(50)</v>
      </c>
      <c r="O393" s="103">
        <f>O388</f>
        <v>0</v>
      </c>
      <c r="P393" s="88" t="str">
        <f>"(50)"</f>
        <v>(50)</v>
      </c>
    </row>
    <row r="394" spans="2:16" ht="16.8" thickBot="1" x14ac:dyDescent="0.35">
      <c r="B394" s="161"/>
      <c r="C394" s="162"/>
      <c r="D394" s="162"/>
      <c r="E394" s="162"/>
      <c r="F394" s="162"/>
      <c r="G394" s="162"/>
      <c r="H394" s="195"/>
      <c r="I394" s="131">
        <f>SUM(K394+M394+O394)</f>
        <v>0</v>
      </c>
      <c r="J394" s="132" t="str">
        <f>"(55)"</f>
        <v>(55)</v>
      </c>
      <c r="K394" s="94">
        <f>SUM(K389*1.2)</f>
        <v>0</v>
      </c>
      <c r="L394" s="95" t="str">
        <f>"(55)"</f>
        <v>(55)</v>
      </c>
      <c r="M394" s="131">
        <f>SUM(M389*1.22)</f>
        <v>0</v>
      </c>
      <c r="N394" s="132" t="str">
        <f>"(55)"</f>
        <v>(55)</v>
      </c>
      <c r="O394" s="131">
        <f>SUM(O389*1.22)</f>
        <v>0</v>
      </c>
      <c r="P394" s="97" t="str">
        <f>"(55)"</f>
        <v>(55)</v>
      </c>
    </row>
    <row r="395" spans="2:16" ht="16.2" x14ac:dyDescent="0.3">
      <c r="B395" s="189" t="str">
        <f>'kuni 2025 detsember tegevuskava'!A75&amp;"/"&amp;'kuni 2025 detsember tegevuskava'!C75</f>
        <v>/</v>
      </c>
      <c r="C395" s="157">
        <f>'kuni 2025 detsember tegevuskava'!I75</f>
        <v>0</v>
      </c>
      <c r="D395" s="157">
        <f>'kuni 2025 detsember tegevuskava'!J75</f>
        <v>0</v>
      </c>
      <c r="E395" s="157">
        <f>'kuni 2025 detsember tegevuskava'!K75</f>
        <v>0</v>
      </c>
      <c r="F395" s="157" t="str">
        <f>'kuni 2025 detsember tegevuskava'!O75&amp;"/"</f>
        <v>/</v>
      </c>
      <c r="G395" s="157" t="e" cm="1">
        <f t="array" ref="G395">_xlfn.IFS('kuni 2025 detsember tegevuskava'!G75='kuni 2025 detsember tegevuskava'!$G$97,1,'kuni 2025 detsember tegevuskava'!G75='kuni 2025 detsember tegevuskava'!$G$98,2,'kuni 2025 detsember tegevuskava'!G75='kuni 2025 detsember tegevuskava'!$G$99,3,'kuni 2025 detsember tegevuskava'!G75='kuni 2025 detsember tegevuskava'!$G$100,4)</f>
        <v>#N/A</v>
      </c>
      <c r="H395" s="196" t="e" cm="1">
        <f t="array" ref="H395">_xlfn.IFS(OR('kuni 2025 detsember tegevuskava'!O75='kuni 2025 detsember tegevuskava'!$O$97,'kuni 2025 detsember tegevuskava'!O75='kuni 2025 detsember tegevuskava'!$O$99,'kuni 2025 detsember tegevuskava'!O75='kuni 2025 detsember tegevuskava'!$O$100,'kuni 2025 detsember tegevuskava'!O75='kuni 2025 detsember tegevuskava'!$O$101),1,'kuni 2025 detsember tegevuskava'!O75='kuni 2025 detsember tegevuskava'!$O$102,2,'kuni 2025 detsember tegevuskava'!O75='kuni 2025 detsember tegevuskava'!$O$103,2,'kuni 2025 detsember tegevuskava'!O75='kuni 2025 detsember tegevuskava'!$O$98,3)</f>
        <v>#N/A</v>
      </c>
      <c r="I395" s="133">
        <f>SUM(I396:I398)</f>
        <v>0</v>
      </c>
      <c r="J395" s="134"/>
      <c r="K395" s="82">
        <f>SUM(K396:K398)</f>
        <v>0</v>
      </c>
      <c r="L395" s="84"/>
      <c r="M395" s="133">
        <f>SUM(M396:M398)</f>
        <v>0</v>
      </c>
      <c r="N395" s="134"/>
      <c r="O395" s="82">
        <f>SUM(O396:O398)</f>
        <v>0</v>
      </c>
      <c r="P395" s="86"/>
    </row>
    <row r="396" spans="2:16" ht="16.2" x14ac:dyDescent="0.3">
      <c r="B396" s="146"/>
      <c r="C396" s="8"/>
      <c r="D396" s="8"/>
      <c r="E396" s="8"/>
      <c r="F396" s="8"/>
      <c r="G396" s="8"/>
      <c r="H396" s="194"/>
      <c r="I396" s="103">
        <f>SUM(K396+M396+O396)</f>
        <v>0</v>
      </c>
      <c r="J396" s="104" t="str">
        <f>"(15)"</f>
        <v>(15)</v>
      </c>
      <c r="K396" s="98">
        <f>'kuni 2025 detsember tegevuskava'!W75</f>
        <v>0</v>
      </c>
      <c r="L396" s="99" t="str">
        <f>"(15)"</f>
        <v>(15)</v>
      </c>
      <c r="M396" s="103">
        <f>'kuni 2025 detsember tegevuskava'!Z75</f>
        <v>0</v>
      </c>
      <c r="N396" s="104" t="str">
        <f>"(15)"</f>
        <v>(15)</v>
      </c>
      <c r="O396" s="98">
        <f>'kuni 2025 detsember tegevuskava'!AC75</f>
        <v>0</v>
      </c>
      <c r="P396" s="88" t="str">
        <f>"(15)"</f>
        <v>(15)</v>
      </c>
    </row>
    <row r="397" spans="2:16" ht="16.2" x14ac:dyDescent="0.3">
      <c r="B397" s="146"/>
      <c r="C397" s="8"/>
      <c r="D397" s="8"/>
      <c r="E397" s="8"/>
      <c r="F397" s="8"/>
      <c r="G397" s="8"/>
      <c r="H397" s="194"/>
      <c r="I397" s="103">
        <f>SUM(K397+M397+O397)</f>
        <v>0</v>
      </c>
      <c r="J397" s="104" t="str">
        <f>"(50)"</f>
        <v>(50)</v>
      </c>
      <c r="K397" s="98">
        <f>'kuni 2025 detsember tegevuskava'!X75</f>
        <v>0</v>
      </c>
      <c r="L397" s="99" t="str">
        <f>"(50)"</f>
        <v>(50)</v>
      </c>
      <c r="M397" s="103">
        <f>'kuni 2025 detsember tegevuskava'!AA75</f>
        <v>0</v>
      </c>
      <c r="N397" s="104" t="str">
        <f>"(50)"</f>
        <v>(50)</v>
      </c>
      <c r="O397" s="98">
        <f>'kuni 2025 detsember tegevuskava'!AD75</f>
        <v>0</v>
      </c>
      <c r="P397" s="88" t="str">
        <f>"(50)"</f>
        <v>(50)</v>
      </c>
    </row>
    <row r="398" spans="2:16" ht="16.2" x14ac:dyDescent="0.3">
      <c r="B398" s="146"/>
      <c r="C398" s="8"/>
      <c r="D398" s="8"/>
      <c r="E398" s="8"/>
      <c r="F398" s="8"/>
      <c r="G398" s="8"/>
      <c r="H398" s="194"/>
      <c r="I398" s="105">
        <f>SUM(K398+M398+O398)</f>
        <v>0</v>
      </c>
      <c r="J398" s="106" t="str">
        <f>"(55)"</f>
        <v>(55)</v>
      </c>
      <c r="K398" s="100">
        <f>'kuni 2025 detsember tegevuskava'!Y75</f>
        <v>0</v>
      </c>
      <c r="L398" s="89" t="str">
        <f>"(55)"</f>
        <v>(55)</v>
      </c>
      <c r="M398" s="105">
        <f>'kuni 2025 detsember tegevuskava'!AB75</f>
        <v>0</v>
      </c>
      <c r="N398" s="106" t="str">
        <f>"(55)"</f>
        <v>(55)</v>
      </c>
      <c r="O398" s="100">
        <f>'kuni 2025 detsember tegevuskava'!AE75</f>
        <v>0</v>
      </c>
      <c r="P398" s="91" t="str">
        <f>"(55)"</f>
        <v>(55)</v>
      </c>
    </row>
    <row r="399" spans="2:16" ht="16.2" x14ac:dyDescent="0.3">
      <c r="B399" s="146"/>
      <c r="C399" s="8"/>
      <c r="D399" s="8"/>
      <c r="E399" s="8"/>
      <c r="F399" s="8"/>
      <c r="G399" s="8"/>
      <c r="H399" s="194"/>
      <c r="I399" s="152" t="s">
        <v>242</v>
      </c>
      <c r="J399" s="8"/>
      <c r="K399" s="8"/>
      <c r="L399" s="8"/>
      <c r="M399" s="8"/>
      <c r="N399" s="8"/>
      <c r="O399" s="8"/>
      <c r="P399" s="160"/>
    </row>
    <row r="400" spans="2:16" ht="16.2" x14ac:dyDescent="0.3">
      <c r="B400" s="146"/>
      <c r="C400" s="8"/>
      <c r="D400" s="8"/>
      <c r="E400" s="8"/>
      <c r="F400" s="8"/>
      <c r="G400" s="8"/>
      <c r="H400" s="194"/>
      <c r="I400" s="101">
        <f>SUM(I401:I403)</f>
        <v>0</v>
      </c>
      <c r="J400" s="102"/>
      <c r="K400" s="92">
        <f>SUM(K401:K403)</f>
        <v>0</v>
      </c>
      <c r="L400" s="93"/>
      <c r="M400" s="101">
        <f>SUM(M401:M403)</f>
        <v>0</v>
      </c>
      <c r="N400" s="107"/>
      <c r="O400" s="101">
        <f>SUM(O401:O403)</f>
        <v>0</v>
      </c>
      <c r="P400" s="135"/>
    </row>
    <row r="401" spans="2:16" ht="16.2" x14ac:dyDescent="0.3">
      <c r="B401" s="146"/>
      <c r="C401" s="8"/>
      <c r="D401" s="8"/>
      <c r="E401" s="8"/>
      <c r="F401" s="8"/>
      <c r="G401" s="8"/>
      <c r="H401" s="194"/>
      <c r="I401" s="103">
        <f>SUM(K401+M401+O401)</f>
        <v>0</v>
      </c>
      <c r="J401" s="104" t="str">
        <f>"(15)"</f>
        <v>(15)</v>
      </c>
      <c r="K401" s="98">
        <f>SUM(K396*1.2)</f>
        <v>0</v>
      </c>
      <c r="L401" s="99" t="str">
        <f>"(15)"</f>
        <v>(15)</v>
      </c>
      <c r="M401" s="103">
        <f>SUM(M396*1.22)</f>
        <v>0</v>
      </c>
      <c r="N401" s="104" t="str">
        <f>"(15)"</f>
        <v>(15)</v>
      </c>
      <c r="O401" s="103">
        <f>SUM(O396*1.22)</f>
        <v>0</v>
      </c>
      <c r="P401" s="88" t="str">
        <f>"(15)"</f>
        <v>(15)</v>
      </c>
    </row>
    <row r="402" spans="2:16" ht="16.2" x14ac:dyDescent="0.3">
      <c r="B402" s="146"/>
      <c r="C402" s="8"/>
      <c r="D402" s="8"/>
      <c r="E402" s="8"/>
      <c r="F402" s="8"/>
      <c r="G402" s="8"/>
      <c r="H402" s="194"/>
      <c r="I402" s="103">
        <f>SUM(K402+M402+O402)</f>
        <v>0</v>
      </c>
      <c r="J402" s="104" t="str">
        <f>"(50)"</f>
        <v>(50)</v>
      </c>
      <c r="K402" s="98">
        <f>K397</f>
        <v>0</v>
      </c>
      <c r="L402" s="99" t="str">
        <f>"(50)"</f>
        <v>(50)</v>
      </c>
      <c r="M402" s="103">
        <f>M397</f>
        <v>0</v>
      </c>
      <c r="N402" s="104" t="str">
        <f>"(50)"</f>
        <v>(50)</v>
      </c>
      <c r="O402" s="103">
        <f>O397</f>
        <v>0</v>
      </c>
      <c r="P402" s="88" t="str">
        <f>"(50)"</f>
        <v>(50)</v>
      </c>
    </row>
    <row r="403" spans="2:16" ht="16.8" thickBot="1" x14ac:dyDescent="0.35">
      <c r="B403" s="161"/>
      <c r="C403" s="162"/>
      <c r="D403" s="162"/>
      <c r="E403" s="162"/>
      <c r="F403" s="162"/>
      <c r="G403" s="162"/>
      <c r="H403" s="195"/>
      <c r="I403" s="131">
        <f>SUM(K403+M403+O403)</f>
        <v>0</v>
      </c>
      <c r="J403" s="132" t="str">
        <f>"(55)"</f>
        <v>(55)</v>
      </c>
      <c r="K403" s="94">
        <f>SUM(K398*1.2)</f>
        <v>0</v>
      </c>
      <c r="L403" s="95" t="str">
        <f>"(55)"</f>
        <v>(55)</v>
      </c>
      <c r="M403" s="131">
        <f>SUM(M398*1.22)</f>
        <v>0</v>
      </c>
      <c r="N403" s="132" t="str">
        <f>"(55)"</f>
        <v>(55)</v>
      </c>
      <c r="O403" s="131">
        <f>SUM(O398*1.22)</f>
        <v>0</v>
      </c>
      <c r="P403" s="97" t="str">
        <f>"(55)"</f>
        <v>(55)</v>
      </c>
    </row>
    <row r="404" spans="2:16" ht="16.2" x14ac:dyDescent="0.3">
      <c r="B404" s="189" t="str">
        <f>'kuni 2025 detsember tegevuskava'!A76&amp;"/"&amp;'kuni 2025 detsember tegevuskava'!C76</f>
        <v>/</v>
      </c>
      <c r="C404" s="157">
        <f>'kuni 2025 detsember tegevuskava'!I76</f>
        <v>0</v>
      </c>
      <c r="D404" s="157">
        <f>'kuni 2025 detsember tegevuskava'!J76</f>
        <v>0</v>
      </c>
      <c r="E404" s="157">
        <f>'kuni 2025 detsember tegevuskava'!K76</f>
        <v>0</v>
      </c>
      <c r="F404" s="157" t="str">
        <f>'kuni 2025 detsember tegevuskava'!O76&amp;"/"</f>
        <v>/</v>
      </c>
      <c r="G404" s="157" t="e" cm="1">
        <f t="array" ref="G404">_xlfn.IFS('kuni 2025 detsember tegevuskava'!G76='kuni 2025 detsember tegevuskava'!$G$97,1,'kuni 2025 detsember tegevuskava'!G76='kuni 2025 detsember tegevuskava'!$G$98,2,'kuni 2025 detsember tegevuskava'!G76='kuni 2025 detsember tegevuskava'!$G$99,3,'kuni 2025 detsember tegevuskava'!G76='kuni 2025 detsember tegevuskava'!$G$100,4)</f>
        <v>#N/A</v>
      </c>
      <c r="H404" s="196" t="e" cm="1">
        <f t="array" ref="H404">_xlfn.IFS(OR('kuni 2025 detsember tegevuskava'!O76='kuni 2025 detsember tegevuskava'!$O$97,'kuni 2025 detsember tegevuskava'!O76='kuni 2025 detsember tegevuskava'!$O$99,'kuni 2025 detsember tegevuskava'!O76='kuni 2025 detsember tegevuskava'!$O$100,'kuni 2025 detsember tegevuskava'!O76='kuni 2025 detsember tegevuskava'!$O$101),1,'kuni 2025 detsember tegevuskava'!O76='kuni 2025 detsember tegevuskava'!$O$102,2,'kuni 2025 detsember tegevuskava'!O76='kuni 2025 detsember tegevuskava'!$O$103,2,'kuni 2025 detsember tegevuskava'!O76='kuni 2025 detsember tegevuskava'!$O$98,3)</f>
        <v>#N/A</v>
      </c>
      <c r="I404" s="133">
        <f>SUM(I405:I407)</f>
        <v>0</v>
      </c>
      <c r="J404" s="134"/>
      <c r="K404" s="82">
        <f>SUM(K405:K407)</f>
        <v>0</v>
      </c>
      <c r="L404" s="84"/>
      <c r="M404" s="133">
        <f>SUM(M405:M407)</f>
        <v>0</v>
      </c>
      <c r="N404" s="134"/>
      <c r="O404" s="82">
        <f>SUM(O405:O407)</f>
        <v>0</v>
      </c>
      <c r="P404" s="86"/>
    </row>
    <row r="405" spans="2:16" ht="16.2" x14ac:dyDescent="0.3">
      <c r="B405" s="146"/>
      <c r="C405" s="8"/>
      <c r="D405" s="8"/>
      <c r="E405" s="8"/>
      <c r="F405" s="8"/>
      <c r="G405" s="8"/>
      <c r="H405" s="194"/>
      <c r="I405" s="103">
        <f>SUM(K405+M405+O405)</f>
        <v>0</v>
      </c>
      <c r="J405" s="104" t="str">
        <f>"(15)"</f>
        <v>(15)</v>
      </c>
      <c r="K405" s="98">
        <f>'kuni 2025 detsember tegevuskava'!W76</f>
        <v>0</v>
      </c>
      <c r="L405" s="99" t="str">
        <f>"(15)"</f>
        <v>(15)</v>
      </c>
      <c r="M405" s="103">
        <f>'kuni 2025 detsember tegevuskava'!Z76</f>
        <v>0</v>
      </c>
      <c r="N405" s="104" t="str">
        <f>"(15)"</f>
        <v>(15)</v>
      </c>
      <c r="O405" s="98">
        <f>'kuni 2025 detsember tegevuskava'!AC76</f>
        <v>0</v>
      </c>
      <c r="P405" s="88" t="str">
        <f>"(15)"</f>
        <v>(15)</v>
      </c>
    </row>
    <row r="406" spans="2:16" ht="16.2" x14ac:dyDescent="0.3">
      <c r="B406" s="146"/>
      <c r="C406" s="8"/>
      <c r="D406" s="8"/>
      <c r="E406" s="8"/>
      <c r="F406" s="8"/>
      <c r="G406" s="8"/>
      <c r="H406" s="194"/>
      <c r="I406" s="103">
        <f>SUM(K406+M406+O406)</f>
        <v>0</v>
      </c>
      <c r="J406" s="104" t="str">
        <f>"(50)"</f>
        <v>(50)</v>
      </c>
      <c r="K406" s="98">
        <f>'kuni 2025 detsember tegevuskava'!X76</f>
        <v>0</v>
      </c>
      <c r="L406" s="99" t="str">
        <f>"(50)"</f>
        <v>(50)</v>
      </c>
      <c r="M406" s="103">
        <f>'kuni 2025 detsember tegevuskava'!AA76</f>
        <v>0</v>
      </c>
      <c r="N406" s="104" t="str">
        <f>"(50)"</f>
        <v>(50)</v>
      </c>
      <c r="O406" s="98">
        <f>'kuni 2025 detsember tegevuskava'!AD76</f>
        <v>0</v>
      </c>
      <c r="P406" s="88" t="str">
        <f>"(50)"</f>
        <v>(50)</v>
      </c>
    </row>
    <row r="407" spans="2:16" ht="16.2" x14ac:dyDescent="0.3">
      <c r="B407" s="146"/>
      <c r="C407" s="8"/>
      <c r="D407" s="8"/>
      <c r="E407" s="8"/>
      <c r="F407" s="8"/>
      <c r="G407" s="8"/>
      <c r="H407" s="194"/>
      <c r="I407" s="105">
        <f>SUM(K407+M407+O407)</f>
        <v>0</v>
      </c>
      <c r="J407" s="106" t="str">
        <f>"(55)"</f>
        <v>(55)</v>
      </c>
      <c r="K407" s="100">
        <f>'kuni 2025 detsember tegevuskava'!Y76</f>
        <v>0</v>
      </c>
      <c r="L407" s="89" t="str">
        <f>"(55)"</f>
        <v>(55)</v>
      </c>
      <c r="M407" s="105">
        <f>'kuni 2025 detsember tegevuskava'!AB76</f>
        <v>0</v>
      </c>
      <c r="N407" s="106" t="str">
        <f>"(55)"</f>
        <v>(55)</v>
      </c>
      <c r="O407" s="100">
        <f>'kuni 2025 detsember tegevuskava'!AE76</f>
        <v>0</v>
      </c>
      <c r="P407" s="91" t="str">
        <f>"(55)"</f>
        <v>(55)</v>
      </c>
    </row>
    <row r="408" spans="2:16" ht="16.2" x14ac:dyDescent="0.3">
      <c r="B408" s="146"/>
      <c r="C408" s="8"/>
      <c r="D408" s="8"/>
      <c r="E408" s="8"/>
      <c r="F408" s="8"/>
      <c r="G408" s="8"/>
      <c r="H408" s="194"/>
      <c r="I408" s="152" t="s">
        <v>242</v>
      </c>
      <c r="J408" s="8"/>
      <c r="K408" s="8"/>
      <c r="L408" s="8"/>
      <c r="M408" s="8"/>
      <c r="N408" s="8"/>
      <c r="O408" s="8"/>
      <c r="P408" s="160"/>
    </row>
    <row r="409" spans="2:16" ht="16.2" x14ac:dyDescent="0.3">
      <c r="B409" s="146"/>
      <c r="C409" s="8"/>
      <c r="D409" s="8"/>
      <c r="E409" s="8"/>
      <c r="F409" s="8"/>
      <c r="G409" s="8"/>
      <c r="H409" s="194"/>
      <c r="I409" s="101">
        <f>SUM(I410:I412)</f>
        <v>0</v>
      </c>
      <c r="J409" s="102"/>
      <c r="K409" s="92">
        <f>SUM(K410:K412)</f>
        <v>0</v>
      </c>
      <c r="L409" s="93"/>
      <c r="M409" s="101">
        <f>SUM(M410:M412)</f>
        <v>0</v>
      </c>
      <c r="N409" s="107"/>
      <c r="O409" s="101">
        <f>SUM(O410:O412)</f>
        <v>0</v>
      </c>
      <c r="P409" s="135"/>
    </row>
    <row r="410" spans="2:16" ht="16.2" x14ac:dyDescent="0.3">
      <c r="B410" s="146"/>
      <c r="C410" s="8"/>
      <c r="D410" s="8"/>
      <c r="E410" s="8"/>
      <c r="F410" s="8"/>
      <c r="G410" s="8"/>
      <c r="H410" s="194"/>
      <c r="I410" s="103">
        <f>SUM(K410+M410+O410)</f>
        <v>0</v>
      </c>
      <c r="J410" s="104" t="str">
        <f>"(15)"</f>
        <v>(15)</v>
      </c>
      <c r="K410" s="98">
        <f>SUM(K405*1.2)</f>
        <v>0</v>
      </c>
      <c r="L410" s="99" t="str">
        <f>"(15)"</f>
        <v>(15)</v>
      </c>
      <c r="M410" s="103">
        <f>SUM(M405*1.22)</f>
        <v>0</v>
      </c>
      <c r="N410" s="104" t="str">
        <f>"(15)"</f>
        <v>(15)</v>
      </c>
      <c r="O410" s="103">
        <f>SUM(O405*1.22)</f>
        <v>0</v>
      </c>
      <c r="P410" s="88" t="str">
        <f>"(15)"</f>
        <v>(15)</v>
      </c>
    </row>
    <row r="411" spans="2:16" ht="16.2" x14ac:dyDescent="0.3">
      <c r="B411" s="146"/>
      <c r="C411" s="8"/>
      <c r="D411" s="8"/>
      <c r="E411" s="8"/>
      <c r="F411" s="8"/>
      <c r="G411" s="8"/>
      <c r="H411" s="194"/>
      <c r="I411" s="103">
        <f>SUM(K411+M411+O411)</f>
        <v>0</v>
      </c>
      <c r="J411" s="104" t="str">
        <f>"(50)"</f>
        <v>(50)</v>
      </c>
      <c r="K411" s="98">
        <f>K406</f>
        <v>0</v>
      </c>
      <c r="L411" s="99" t="str">
        <f>"(50)"</f>
        <v>(50)</v>
      </c>
      <c r="M411" s="103">
        <f>M406</f>
        <v>0</v>
      </c>
      <c r="N411" s="104" t="str">
        <f>"(50)"</f>
        <v>(50)</v>
      </c>
      <c r="O411" s="103">
        <f>O406</f>
        <v>0</v>
      </c>
      <c r="P411" s="88" t="str">
        <f>"(50)"</f>
        <v>(50)</v>
      </c>
    </row>
    <row r="412" spans="2:16" ht="16.8" thickBot="1" x14ac:dyDescent="0.35">
      <c r="B412" s="161"/>
      <c r="C412" s="162"/>
      <c r="D412" s="162"/>
      <c r="E412" s="162"/>
      <c r="F412" s="162"/>
      <c r="G412" s="162"/>
      <c r="H412" s="195"/>
      <c r="I412" s="131">
        <f>SUM(K412+M412+O412)</f>
        <v>0</v>
      </c>
      <c r="J412" s="132" t="str">
        <f>"(55)"</f>
        <v>(55)</v>
      </c>
      <c r="K412" s="94">
        <f>SUM(K407*1.2)</f>
        <v>0</v>
      </c>
      <c r="L412" s="95" t="str">
        <f>"(55)"</f>
        <v>(55)</v>
      </c>
      <c r="M412" s="131">
        <f>SUM(M407*1.22)</f>
        <v>0</v>
      </c>
      <c r="N412" s="132" t="str">
        <f>"(55)"</f>
        <v>(55)</v>
      </c>
      <c r="O412" s="131">
        <f>SUM(O407*1.22)</f>
        <v>0</v>
      </c>
      <c r="P412" s="97" t="str">
        <f>"(55)"</f>
        <v>(55)</v>
      </c>
    </row>
    <row r="413" spans="2:16" ht="16.2" x14ac:dyDescent="0.3">
      <c r="B413" s="189" t="str">
        <f>'kuni 2025 detsember tegevuskava'!A77&amp;"/"&amp;'kuni 2025 detsember tegevuskava'!C77</f>
        <v>/</v>
      </c>
      <c r="C413" s="157">
        <f>'kuni 2025 detsember tegevuskava'!I77</f>
        <v>0</v>
      </c>
      <c r="D413" s="157">
        <f>'kuni 2025 detsember tegevuskava'!J77</f>
        <v>0</v>
      </c>
      <c r="E413" s="157">
        <f>'kuni 2025 detsember tegevuskava'!K77</f>
        <v>0</v>
      </c>
      <c r="F413" s="157" t="str">
        <f>'kuni 2025 detsember tegevuskava'!O77&amp;"/"</f>
        <v>/</v>
      </c>
      <c r="G413" s="157" t="e" cm="1">
        <f t="array" ref="G413">_xlfn.IFS('kuni 2025 detsember tegevuskava'!G77='kuni 2025 detsember tegevuskava'!$G$97,1,'kuni 2025 detsember tegevuskava'!G77='kuni 2025 detsember tegevuskava'!$G$98,2,'kuni 2025 detsember tegevuskava'!G77='kuni 2025 detsember tegevuskava'!$G$99,3,'kuni 2025 detsember tegevuskava'!G77='kuni 2025 detsember tegevuskava'!$G$100,4)</f>
        <v>#N/A</v>
      </c>
      <c r="H413" s="196" t="e" cm="1">
        <f t="array" ref="H413">_xlfn.IFS(OR('kuni 2025 detsember tegevuskava'!O77='kuni 2025 detsember tegevuskava'!$O$97,'kuni 2025 detsember tegevuskava'!O77='kuni 2025 detsember tegevuskava'!$O$99,'kuni 2025 detsember tegevuskava'!O77='kuni 2025 detsember tegevuskava'!$O$100,'kuni 2025 detsember tegevuskava'!O77='kuni 2025 detsember tegevuskava'!$O$101),1,'kuni 2025 detsember tegevuskava'!O77='kuni 2025 detsember tegevuskava'!$O$102,2,'kuni 2025 detsember tegevuskava'!O77='kuni 2025 detsember tegevuskava'!$O$103,2,'kuni 2025 detsember tegevuskava'!O77='kuni 2025 detsember tegevuskava'!$O$98,3)</f>
        <v>#N/A</v>
      </c>
      <c r="I413" s="133">
        <f>SUM(I414:I416)</f>
        <v>0</v>
      </c>
      <c r="J413" s="134"/>
      <c r="K413" s="82">
        <f>SUM(K414:K416)</f>
        <v>0</v>
      </c>
      <c r="L413" s="84"/>
      <c r="M413" s="133">
        <f>SUM(M414:M416)</f>
        <v>0</v>
      </c>
      <c r="N413" s="134"/>
      <c r="O413" s="82">
        <f>SUM(O414:O416)</f>
        <v>0</v>
      </c>
      <c r="P413" s="86"/>
    </row>
    <row r="414" spans="2:16" ht="16.2" x14ac:dyDescent="0.3">
      <c r="B414" s="146"/>
      <c r="C414" s="8"/>
      <c r="D414" s="8"/>
      <c r="E414" s="8"/>
      <c r="F414" s="8"/>
      <c r="G414" s="8"/>
      <c r="H414" s="194"/>
      <c r="I414" s="103">
        <f>SUM(K414+M414+O414)</f>
        <v>0</v>
      </c>
      <c r="J414" s="104" t="str">
        <f>"(15)"</f>
        <v>(15)</v>
      </c>
      <c r="K414" s="98">
        <f>'kuni 2025 detsember tegevuskava'!W77</f>
        <v>0</v>
      </c>
      <c r="L414" s="99" t="str">
        <f>"(15)"</f>
        <v>(15)</v>
      </c>
      <c r="M414" s="103">
        <f>'kuni 2025 detsember tegevuskava'!Z77</f>
        <v>0</v>
      </c>
      <c r="N414" s="104" t="str">
        <f>"(15)"</f>
        <v>(15)</v>
      </c>
      <c r="O414" s="98">
        <f>'kuni 2025 detsember tegevuskava'!AC77</f>
        <v>0</v>
      </c>
      <c r="P414" s="88" t="str">
        <f>"(15)"</f>
        <v>(15)</v>
      </c>
    </row>
    <row r="415" spans="2:16" ht="16.2" x14ac:dyDescent="0.3">
      <c r="B415" s="146"/>
      <c r="C415" s="8"/>
      <c r="D415" s="8"/>
      <c r="E415" s="8"/>
      <c r="F415" s="8"/>
      <c r="G415" s="8"/>
      <c r="H415" s="194"/>
      <c r="I415" s="103">
        <f>SUM(K415+M415+O415)</f>
        <v>0</v>
      </c>
      <c r="J415" s="104" t="str">
        <f>"(50)"</f>
        <v>(50)</v>
      </c>
      <c r="K415" s="98">
        <f>'kuni 2025 detsember tegevuskava'!X77</f>
        <v>0</v>
      </c>
      <c r="L415" s="99" t="str">
        <f>"(50)"</f>
        <v>(50)</v>
      </c>
      <c r="M415" s="103">
        <f>'kuni 2025 detsember tegevuskava'!AA77</f>
        <v>0</v>
      </c>
      <c r="N415" s="104" t="str">
        <f>"(50)"</f>
        <v>(50)</v>
      </c>
      <c r="O415" s="98">
        <f>'kuni 2025 detsember tegevuskava'!AD77</f>
        <v>0</v>
      </c>
      <c r="P415" s="88" t="str">
        <f>"(50)"</f>
        <v>(50)</v>
      </c>
    </row>
    <row r="416" spans="2:16" ht="16.2" x14ac:dyDescent="0.3">
      <c r="B416" s="146"/>
      <c r="C416" s="8"/>
      <c r="D416" s="8"/>
      <c r="E416" s="8"/>
      <c r="F416" s="8"/>
      <c r="G416" s="8"/>
      <c r="H416" s="194"/>
      <c r="I416" s="105">
        <f>SUM(K416+M416+O416)</f>
        <v>0</v>
      </c>
      <c r="J416" s="106" t="str">
        <f>"(55)"</f>
        <v>(55)</v>
      </c>
      <c r="K416" s="100">
        <f>'kuni 2025 detsember tegevuskava'!Y77</f>
        <v>0</v>
      </c>
      <c r="L416" s="89" t="str">
        <f>"(55)"</f>
        <v>(55)</v>
      </c>
      <c r="M416" s="105">
        <f>'kuni 2025 detsember tegevuskava'!AB77</f>
        <v>0</v>
      </c>
      <c r="N416" s="106" t="str">
        <f>"(55)"</f>
        <v>(55)</v>
      </c>
      <c r="O416" s="100">
        <f>'kuni 2025 detsember tegevuskava'!AE77</f>
        <v>0</v>
      </c>
      <c r="P416" s="91" t="str">
        <f>"(55)"</f>
        <v>(55)</v>
      </c>
    </row>
    <row r="417" spans="2:16" ht="16.2" x14ac:dyDescent="0.3">
      <c r="B417" s="146"/>
      <c r="C417" s="8"/>
      <c r="D417" s="8"/>
      <c r="E417" s="8"/>
      <c r="F417" s="8"/>
      <c r="G417" s="8"/>
      <c r="H417" s="194"/>
      <c r="I417" s="152" t="s">
        <v>242</v>
      </c>
      <c r="J417" s="8"/>
      <c r="K417" s="8"/>
      <c r="L417" s="8"/>
      <c r="M417" s="8"/>
      <c r="N417" s="8"/>
      <c r="O417" s="8"/>
      <c r="P417" s="160"/>
    </row>
    <row r="418" spans="2:16" ht="16.2" x14ac:dyDescent="0.3">
      <c r="B418" s="146"/>
      <c r="C418" s="8"/>
      <c r="D418" s="8"/>
      <c r="E418" s="8"/>
      <c r="F418" s="8"/>
      <c r="G418" s="8"/>
      <c r="H418" s="194"/>
      <c r="I418" s="101">
        <f>SUM(I419:I421)</f>
        <v>0</v>
      </c>
      <c r="J418" s="102"/>
      <c r="K418" s="92">
        <f>SUM(K419:K421)</f>
        <v>0</v>
      </c>
      <c r="L418" s="93"/>
      <c r="M418" s="101">
        <f>SUM(M419:M421)</f>
        <v>0</v>
      </c>
      <c r="N418" s="107"/>
      <c r="O418" s="101">
        <f>SUM(O419:O421)</f>
        <v>0</v>
      </c>
      <c r="P418" s="135"/>
    </row>
    <row r="419" spans="2:16" ht="16.2" x14ac:dyDescent="0.3">
      <c r="B419" s="146"/>
      <c r="C419" s="8"/>
      <c r="D419" s="8"/>
      <c r="E419" s="8"/>
      <c r="F419" s="8"/>
      <c r="G419" s="8"/>
      <c r="H419" s="194"/>
      <c r="I419" s="103">
        <f>SUM(K419+M419+O419)</f>
        <v>0</v>
      </c>
      <c r="J419" s="104" t="str">
        <f>"(15)"</f>
        <v>(15)</v>
      </c>
      <c r="K419" s="98">
        <f>SUM(K414*1.2)</f>
        <v>0</v>
      </c>
      <c r="L419" s="99" t="str">
        <f>"(15)"</f>
        <v>(15)</v>
      </c>
      <c r="M419" s="103">
        <f>SUM(M414*1.22)</f>
        <v>0</v>
      </c>
      <c r="N419" s="104" t="str">
        <f>"(15)"</f>
        <v>(15)</v>
      </c>
      <c r="O419" s="103">
        <f>SUM(O414*1.22)</f>
        <v>0</v>
      </c>
      <c r="P419" s="88" t="str">
        <f>"(15)"</f>
        <v>(15)</v>
      </c>
    </row>
    <row r="420" spans="2:16" ht="16.2" x14ac:dyDescent="0.3">
      <c r="B420" s="146"/>
      <c r="C420" s="8"/>
      <c r="D420" s="8"/>
      <c r="E420" s="8"/>
      <c r="F420" s="8"/>
      <c r="G420" s="8"/>
      <c r="H420" s="194"/>
      <c r="I420" s="103">
        <f>SUM(K420+M420+O420)</f>
        <v>0</v>
      </c>
      <c r="J420" s="104" t="str">
        <f>"(50)"</f>
        <v>(50)</v>
      </c>
      <c r="K420" s="98">
        <f>K415</f>
        <v>0</v>
      </c>
      <c r="L420" s="99" t="str">
        <f>"(50)"</f>
        <v>(50)</v>
      </c>
      <c r="M420" s="103">
        <f>M415</f>
        <v>0</v>
      </c>
      <c r="N420" s="104" t="str">
        <f>"(50)"</f>
        <v>(50)</v>
      </c>
      <c r="O420" s="103">
        <f>O415</f>
        <v>0</v>
      </c>
      <c r="P420" s="88" t="str">
        <f>"(50)"</f>
        <v>(50)</v>
      </c>
    </row>
    <row r="421" spans="2:16" ht="16.8" thickBot="1" x14ac:dyDescent="0.35">
      <c r="B421" s="161"/>
      <c r="C421" s="162"/>
      <c r="D421" s="162"/>
      <c r="E421" s="162"/>
      <c r="F421" s="162"/>
      <c r="G421" s="162"/>
      <c r="H421" s="195"/>
      <c r="I421" s="131">
        <f>SUM(K421+M421+O421)</f>
        <v>0</v>
      </c>
      <c r="J421" s="132" t="str">
        <f>"(55)"</f>
        <v>(55)</v>
      </c>
      <c r="K421" s="94">
        <f>SUM(K416*1.2)</f>
        <v>0</v>
      </c>
      <c r="L421" s="95" t="str">
        <f>"(55)"</f>
        <v>(55)</v>
      </c>
      <c r="M421" s="131">
        <f>SUM(M416*1.22)</f>
        <v>0</v>
      </c>
      <c r="N421" s="132" t="str">
        <f>"(55)"</f>
        <v>(55)</v>
      </c>
      <c r="O421" s="131">
        <f>SUM(O416*1.22)</f>
        <v>0</v>
      </c>
      <c r="P421" s="97" t="str">
        <f>"(55)"</f>
        <v>(55)</v>
      </c>
    </row>
    <row r="422" spans="2:16" ht="16.2" x14ac:dyDescent="0.3">
      <c r="B422" s="189" t="str">
        <f>'kuni 2025 detsember tegevuskava'!A78&amp;"/"&amp;'kuni 2025 detsember tegevuskava'!C78</f>
        <v>/</v>
      </c>
      <c r="C422" s="157">
        <f>'kuni 2025 detsember tegevuskava'!I78</f>
        <v>0</v>
      </c>
      <c r="D422" s="157">
        <f>'kuni 2025 detsember tegevuskava'!J78</f>
        <v>0</v>
      </c>
      <c r="E422" s="157">
        <f>'kuni 2025 detsember tegevuskava'!K78</f>
        <v>0</v>
      </c>
      <c r="F422" s="157" t="str">
        <f>'kuni 2025 detsember tegevuskava'!O78&amp;"/"</f>
        <v>/</v>
      </c>
      <c r="G422" s="157" t="e" cm="1">
        <f t="array" ref="G422">_xlfn.IFS('kuni 2025 detsember tegevuskava'!G78='kuni 2025 detsember tegevuskava'!$G$97,1,'kuni 2025 detsember tegevuskava'!G78='kuni 2025 detsember tegevuskava'!$G$98,2,'kuni 2025 detsember tegevuskava'!G78='kuni 2025 detsember tegevuskava'!$G$99,3,'kuni 2025 detsember tegevuskava'!G78='kuni 2025 detsember tegevuskava'!$G$100,4)</f>
        <v>#N/A</v>
      </c>
      <c r="H422" s="196" t="e" cm="1">
        <f t="array" ref="H422">_xlfn.IFS(OR('kuni 2025 detsember tegevuskava'!O78='kuni 2025 detsember tegevuskava'!$O$97,'kuni 2025 detsember tegevuskava'!O78='kuni 2025 detsember tegevuskava'!$O$99,'kuni 2025 detsember tegevuskava'!O78='kuni 2025 detsember tegevuskava'!$O$100,'kuni 2025 detsember tegevuskava'!O78='kuni 2025 detsember tegevuskava'!$O$101),1,'kuni 2025 detsember tegevuskava'!O78='kuni 2025 detsember tegevuskava'!$O$102,2,'kuni 2025 detsember tegevuskava'!O78='kuni 2025 detsember tegevuskava'!$O$103,2,'kuni 2025 detsember tegevuskava'!O78='kuni 2025 detsember tegevuskava'!$O$98,3)</f>
        <v>#N/A</v>
      </c>
      <c r="I422" s="133">
        <f>SUM(I423:I425)</f>
        <v>0</v>
      </c>
      <c r="J422" s="134"/>
      <c r="K422" s="82">
        <f>SUM(K423:K425)</f>
        <v>0</v>
      </c>
      <c r="L422" s="84"/>
      <c r="M422" s="133">
        <f>SUM(M423:M425)</f>
        <v>0</v>
      </c>
      <c r="N422" s="134"/>
      <c r="O422" s="82">
        <f>SUM(O423:O425)</f>
        <v>0</v>
      </c>
      <c r="P422" s="86"/>
    </row>
    <row r="423" spans="2:16" ht="16.2" x14ac:dyDescent="0.3">
      <c r="B423" s="146"/>
      <c r="C423" s="8"/>
      <c r="D423" s="8"/>
      <c r="E423" s="8"/>
      <c r="F423" s="8"/>
      <c r="G423" s="8"/>
      <c r="H423" s="194"/>
      <c r="I423" s="103">
        <f>SUM(K423+M423+O423)</f>
        <v>0</v>
      </c>
      <c r="J423" s="104" t="str">
        <f>"(15)"</f>
        <v>(15)</v>
      </c>
      <c r="K423" s="98">
        <f>'kuni 2025 detsember tegevuskava'!W78</f>
        <v>0</v>
      </c>
      <c r="L423" s="99" t="str">
        <f>"(15)"</f>
        <v>(15)</v>
      </c>
      <c r="M423" s="103">
        <f>'kuni 2025 detsember tegevuskava'!Z78</f>
        <v>0</v>
      </c>
      <c r="N423" s="104" t="str">
        <f>"(15)"</f>
        <v>(15)</v>
      </c>
      <c r="O423" s="98">
        <f>'kuni 2025 detsember tegevuskava'!AC78</f>
        <v>0</v>
      </c>
      <c r="P423" s="88" t="str">
        <f>"(15)"</f>
        <v>(15)</v>
      </c>
    </row>
    <row r="424" spans="2:16" ht="16.2" x14ac:dyDescent="0.3">
      <c r="B424" s="146"/>
      <c r="C424" s="8"/>
      <c r="D424" s="8"/>
      <c r="E424" s="8"/>
      <c r="F424" s="8"/>
      <c r="G424" s="8"/>
      <c r="H424" s="194"/>
      <c r="I424" s="103">
        <f>SUM(K424+M424+O424)</f>
        <v>0</v>
      </c>
      <c r="J424" s="104" t="str">
        <f>"(50)"</f>
        <v>(50)</v>
      </c>
      <c r="K424" s="98">
        <f>'kuni 2025 detsember tegevuskava'!X78</f>
        <v>0</v>
      </c>
      <c r="L424" s="99" t="str">
        <f>"(50)"</f>
        <v>(50)</v>
      </c>
      <c r="M424" s="103">
        <f>'kuni 2025 detsember tegevuskava'!AA78</f>
        <v>0</v>
      </c>
      <c r="N424" s="104" t="str">
        <f>"(50)"</f>
        <v>(50)</v>
      </c>
      <c r="O424" s="98">
        <f>'kuni 2025 detsember tegevuskava'!AD78</f>
        <v>0</v>
      </c>
      <c r="P424" s="88" t="str">
        <f>"(50)"</f>
        <v>(50)</v>
      </c>
    </row>
    <row r="425" spans="2:16" ht="16.2" x14ac:dyDescent="0.3">
      <c r="B425" s="146"/>
      <c r="C425" s="8"/>
      <c r="D425" s="8"/>
      <c r="E425" s="8"/>
      <c r="F425" s="8"/>
      <c r="G425" s="8"/>
      <c r="H425" s="194"/>
      <c r="I425" s="105">
        <f>SUM(K425+M425+O425)</f>
        <v>0</v>
      </c>
      <c r="J425" s="106" t="str">
        <f>"(55)"</f>
        <v>(55)</v>
      </c>
      <c r="K425" s="100">
        <f>'kuni 2025 detsember tegevuskava'!Y78</f>
        <v>0</v>
      </c>
      <c r="L425" s="89" t="str">
        <f>"(55)"</f>
        <v>(55)</v>
      </c>
      <c r="M425" s="105">
        <f>'kuni 2025 detsember tegevuskava'!AB78</f>
        <v>0</v>
      </c>
      <c r="N425" s="106" t="str">
        <f>"(55)"</f>
        <v>(55)</v>
      </c>
      <c r="O425" s="100">
        <f>'kuni 2025 detsember tegevuskava'!AE78</f>
        <v>0</v>
      </c>
      <c r="P425" s="91" t="str">
        <f>"(55)"</f>
        <v>(55)</v>
      </c>
    </row>
    <row r="426" spans="2:16" ht="16.2" x14ac:dyDescent="0.3">
      <c r="B426" s="146"/>
      <c r="C426" s="8"/>
      <c r="D426" s="8"/>
      <c r="E426" s="8"/>
      <c r="F426" s="8"/>
      <c r="G426" s="8"/>
      <c r="H426" s="194"/>
      <c r="I426" s="152" t="s">
        <v>242</v>
      </c>
      <c r="J426" s="8"/>
      <c r="K426" s="8"/>
      <c r="L426" s="8"/>
      <c r="M426" s="8"/>
      <c r="N426" s="8"/>
      <c r="O426" s="8"/>
      <c r="P426" s="160"/>
    </row>
    <row r="427" spans="2:16" ht="16.2" x14ac:dyDescent="0.3">
      <c r="B427" s="146"/>
      <c r="C427" s="8"/>
      <c r="D427" s="8"/>
      <c r="E427" s="8"/>
      <c r="F427" s="8"/>
      <c r="G427" s="8"/>
      <c r="H427" s="194"/>
      <c r="I427" s="101">
        <f>SUM(I428:I430)</f>
        <v>0</v>
      </c>
      <c r="J427" s="102"/>
      <c r="K427" s="92">
        <f>SUM(K428:K430)</f>
        <v>0</v>
      </c>
      <c r="L427" s="93"/>
      <c r="M427" s="101">
        <f>SUM(M428:M430)</f>
        <v>0</v>
      </c>
      <c r="N427" s="107"/>
      <c r="O427" s="101">
        <f>SUM(O428:O430)</f>
        <v>0</v>
      </c>
      <c r="P427" s="135"/>
    </row>
    <row r="428" spans="2:16" ht="16.2" x14ac:dyDescent="0.3">
      <c r="B428" s="146"/>
      <c r="C428" s="8"/>
      <c r="D428" s="8"/>
      <c r="E428" s="8"/>
      <c r="F428" s="8"/>
      <c r="G428" s="8"/>
      <c r="H428" s="194"/>
      <c r="I428" s="103">
        <f>SUM(K428+M428+O428)</f>
        <v>0</v>
      </c>
      <c r="J428" s="104" t="str">
        <f>"(15)"</f>
        <v>(15)</v>
      </c>
      <c r="K428" s="98">
        <f>SUM(K423*1.2)</f>
        <v>0</v>
      </c>
      <c r="L428" s="99" t="str">
        <f>"(15)"</f>
        <v>(15)</v>
      </c>
      <c r="M428" s="103">
        <f>SUM(M423*1.22)</f>
        <v>0</v>
      </c>
      <c r="N428" s="104" t="str">
        <f>"(15)"</f>
        <v>(15)</v>
      </c>
      <c r="O428" s="103">
        <f>SUM(O423*1.22)</f>
        <v>0</v>
      </c>
      <c r="P428" s="88" t="str">
        <f>"(15)"</f>
        <v>(15)</v>
      </c>
    </row>
    <row r="429" spans="2:16" ht="16.2" x14ac:dyDescent="0.3">
      <c r="B429" s="146"/>
      <c r="C429" s="8"/>
      <c r="D429" s="8"/>
      <c r="E429" s="8"/>
      <c r="F429" s="8"/>
      <c r="G429" s="8"/>
      <c r="H429" s="194"/>
      <c r="I429" s="103">
        <f>SUM(K429+M429+O429)</f>
        <v>0</v>
      </c>
      <c r="J429" s="104" t="str">
        <f>"(50)"</f>
        <v>(50)</v>
      </c>
      <c r="K429" s="98">
        <f>K424</f>
        <v>0</v>
      </c>
      <c r="L429" s="99" t="str">
        <f>"(50)"</f>
        <v>(50)</v>
      </c>
      <c r="M429" s="103">
        <f>M424</f>
        <v>0</v>
      </c>
      <c r="N429" s="104" t="str">
        <f>"(50)"</f>
        <v>(50)</v>
      </c>
      <c r="O429" s="103">
        <f>O424</f>
        <v>0</v>
      </c>
      <c r="P429" s="88" t="str">
        <f>"(50)"</f>
        <v>(50)</v>
      </c>
    </row>
    <row r="430" spans="2:16" ht="16.8" thickBot="1" x14ac:dyDescent="0.35">
      <c r="B430" s="161"/>
      <c r="C430" s="162"/>
      <c r="D430" s="162"/>
      <c r="E430" s="162"/>
      <c r="F430" s="162"/>
      <c r="G430" s="162"/>
      <c r="H430" s="195"/>
      <c r="I430" s="131">
        <f>SUM(K430+M430+O430)</f>
        <v>0</v>
      </c>
      <c r="J430" s="132" t="str">
        <f>"(55)"</f>
        <v>(55)</v>
      </c>
      <c r="K430" s="94">
        <f>SUM(K425*1.2)</f>
        <v>0</v>
      </c>
      <c r="L430" s="95" t="str">
        <f>"(55)"</f>
        <v>(55)</v>
      </c>
      <c r="M430" s="131">
        <f>SUM(M425*1.22)</f>
        <v>0</v>
      </c>
      <c r="N430" s="132" t="str">
        <f>"(55)"</f>
        <v>(55)</v>
      </c>
      <c r="O430" s="131">
        <f>SUM(O425*1.22)</f>
        <v>0</v>
      </c>
      <c r="P430" s="97" t="str">
        <f>"(55)"</f>
        <v>(55)</v>
      </c>
    </row>
    <row r="431" spans="2:16" ht="16.2" x14ac:dyDescent="0.3">
      <c r="B431" s="189" t="str">
        <f>'kuni 2025 detsember tegevuskava'!A79&amp;"/"&amp;'kuni 2025 detsember tegevuskava'!C79</f>
        <v>/</v>
      </c>
      <c r="C431" s="157">
        <f>'kuni 2025 detsember tegevuskava'!I79</f>
        <v>0</v>
      </c>
      <c r="D431" s="157">
        <f>'kuni 2025 detsember tegevuskava'!J79</f>
        <v>0</v>
      </c>
      <c r="E431" s="157">
        <f>'kuni 2025 detsember tegevuskava'!K79</f>
        <v>0</v>
      </c>
      <c r="F431" s="157" t="str">
        <f>'kuni 2025 detsember tegevuskava'!O79&amp;"/"</f>
        <v>/</v>
      </c>
      <c r="G431" s="157" t="e" cm="1">
        <f t="array" ref="G431">_xlfn.IFS('kuni 2025 detsember tegevuskava'!G79='kuni 2025 detsember tegevuskava'!$G$97,1,'kuni 2025 detsember tegevuskava'!G79='kuni 2025 detsember tegevuskava'!$G$98,2,'kuni 2025 detsember tegevuskava'!G79='kuni 2025 detsember tegevuskava'!$G$99,3,'kuni 2025 detsember tegevuskava'!G79='kuni 2025 detsember tegevuskava'!$G$100,4)</f>
        <v>#N/A</v>
      </c>
      <c r="H431" s="196" t="e" cm="1">
        <f t="array" ref="H431">_xlfn.IFS(OR('kuni 2025 detsember tegevuskava'!O79='kuni 2025 detsember tegevuskava'!$O$97,'kuni 2025 detsember tegevuskava'!O79='kuni 2025 detsember tegevuskava'!$O$99,'kuni 2025 detsember tegevuskava'!O79='kuni 2025 detsember tegevuskava'!$O$100,'kuni 2025 detsember tegevuskava'!O79='kuni 2025 detsember tegevuskava'!$O$101),1,'kuni 2025 detsember tegevuskava'!O79='kuni 2025 detsember tegevuskava'!$O$102,2,'kuni 2025 detsember tegevuskava'!O79='kuni 2025 detsember tegevuskava'!$O$103,2,'kuni 2025 detsember tegevuskava'!O79='kuni 2025 detsember tegevuskava'!$O$98,3)</f>
        <v>#N/A</v>
      </c>
      <c r="I431" s="133">
        <f>SUM(I432:I434)</f>
        <v>0</v>
      </c>
      <c r="J431" s="134"/>
      <c r="K431" s="82">
        <f>SUM(K432:K434)</f>
        <v>0</v>
      </c>
      <c r="L431" s="84"/>
      <c r="M431" s="133">
        <f>SUM(M432:M434)</f>
        <v>0</v>
      </c>
      <c r="N431" s="134"/>
      <c r="O431" s="82">
        <f>SUM(O432:O434)</f>
        <v>0</v>
      </c>
      <c r="P431" s="86"/>
    </row>
    <row r="432" spans="2:16" ht="16.2" x14ac:dyDescent="0.3">
      <c r="B432" s="146"/>
      <c r="C432" s="8"/>
      <c r="D432" s="8"/>
      <c r="E432" s="8"/>
      <c r="F432" s="8"/>
      <c r="G432" s="8"/>
      <c r="H432" s="194"/>
      <c r="I432" s="103">
        <f>SUM(K432+M432+O432)</f>
        <v>0</v>
      </c>
      <c r="J432" s="104" t="str">
        <f>"(15)"</f>
        <v>(15)</v>
      </c>
      <c r="K432" s="98">
        <f>'kuni 2025 detsember tegevuskava'!W79</f>
        <v>0</v>
      </c>
      <c r="L432" s="99" t="str">
        <f>"(15)"</f>
        <v>(15)</v>
      </c>
      <c r="M432" s="103">
        <f>'kuni 2025 detsember tegevuskava'!Z79</f>
        <v>0</v>
      </c>
      <c r="N432" s="104" t="str">
        <f>"(15)"</f>
        <v>(15)</v>
      </c>
      <c r="O432" s="98">
        <f>'kuni 2025 detsember tegevuskava'!AC79</f>
        <v>0</v>
      </c>
      <c r="P432" s="88" t="str">
        <f>"(15)"</f>
        <v>(15)</v>
      </c>
    </row>
    <row r="433" spans="2:16" ht="16.2" x14ac:dyDescent="0.3">
      <c r="B433" s="146"/>
      <c r="C433" s="8"/>
      <c r="D433" s="8"/>
      <c r="E433" s="8"/>
      <c r="F433" s="8"/>
      <c r="G433" s="8"/>
      <c r="H433" s="194"/>
      <c r="I433" s="103">
        <f>SUM(K433+M433+O433)</f>
        <v>0</v>
      </c>
      <c r="J433" s="104" t="str">
        <f>"(50)"</f>
        <v>(50)</v>
      </c>
      <c r="K433" s="98">
        <f>'kuni 2025 detsember tegevuskava'!X79</f>
        <v>0</v>
      </c>
      <c r="L433" s="99" t="str">
        <f>"(50)"</f>
        <v>(50)</v>
      </c>
      <c r="M433" s="103">
        <f>'kuni 2025 detsember tegevuskava'!AA79</f>
        <v>0</v>
      </c>
      <c r="N433" s="104" t="str">
        <f>"(50)"</f>
        <v>(50)</v>
      </c>
      <c r="O433" s="98">
        <f>'kuni 2025 detsember tegevuskava'!AD79</f>
        <v>0</v>
      </c>
      <c r="P433" s="88" t="str">
        <f>"(50)"</f>
        <v>(50)</v>
      </c>
    </row>
    <row r="434" spans="2:16" ht="16.2" x14ac:dyDescent="0.3">
      <c r="B434" s="146"/>
      <c r="C434" s="8"/>
      <c r="D434" s="8"/>
      <c r="E434" s="8"/>
      <c r="F434" s="8"/>
      <c r="G434" s="8"/>
      <c r="H434" s="194"/>
      <c r="I434" s="105">
        <f>SUM(K434+M434+O434)</f>
        <v>0</v>
      </c>
      <c r="J434" s="106" t="str">
        <f>"(55)"</f>
        <v>(55)</v>
      </c>
      <c r="K434" s="100">
        <f>'kuni 2025 detsember tegevuskava'!Y79</f>
        <v>0</v>
      </c>
      <c r="L434" s="89" t="str">
        <f>"(55)"</f>
        <v>(55)</v>
      </c>
      <c r="M434" s="105">
        <f>'kuni 2025 detsember tegevuskava'!AB79</f>
        <v>0</v>
      </c>
      <c r="N434" s="106" t="str">
        <f>"(55)"</f>
        <v>(55)</v>
      </c>
      <c r="O434" s="100">
        <f>'kuni 2025 detsember tegevuskava'!AE79</f>
        <v>0</v>
      </c>
      <c r="P434" s="91" t="str">
        <f>"(55)"</f>
        <v>(55)</v>
      </c>
    </row>
    <row r="435" spans="2:16" ht="16.2" x14ac:dyDescent="0.3">
      <c r="B435" s="146"/>
      <c r="C435" s="8"/>
      <c r="D435" s="8"/>
      <c r="E435" s="8"/>
      <c r="F435" s="8"/>
      <c r="G435" s="8"/>
      <c r="H435" s="194"/>
      <c r="I435" s="152" t="s">
        <v>242</v>
      </c>
      <c r="J435" s="8"/>
      <c r="K435" s="8"/>
      <c r="L435" s="8"/>
      <c r="M435" s="8"/>
      <c r="N435" s="8"/>
      <c r="O435" s="8"/>
      <c r="P435" s="160"/>
    </row>
    <row r="436" spans="2:16" ht="16.2" x14ac:dyDescent="0.3">
      <c r="B436" s="146"/>
      <c r="C436" s="8"/>
      <c r="D436" s="8"/>
      <c r="E436" s="8"/>
      <c r="F436" s="8"/>
      <c r="G436" s="8"/>
      <c r="H436" s="194"/>
      <c r="I436" s="101">
        <f>SUM(I437:I439)</f>
        <v>0</v>
      </c>
      <c r="J436" s="102"/>
      <c r="K436" s="92">
        <f>SUM(K437:K439)</f>
        <v>0</v>
      </c>
      <c r="L436" s="93"/>
      <c r="M436" s="101">
        <f>SUM(M437:M439)</f>
        <v>0</v>
      </c>
      <c r="N436" s="107"/>
      <c r="O436" s="101">
        <f>SUM(O437:O439)</f>
        <v>0</v>
      </c>
      <c r="P436" s="135"/>
    </row>
    <row r="437" spans="2:16" ht="16.2" x14ac:dyDescent="0.3">
      <c r="B437" s="146"/>
      <c r="C437" s="8"/>
      <c r="D437" s="8"/>
      <c r="E437" s="8"/>
      <c r="F437" s="8"/>
      <c r="G437" s="8"/>
      <c r="H437" s="194"/>
      <c r="I437" s="103">
        <f>SUM(K437+M437+O437)</f>
        <v>0</v>
      </c>
      <c r="J437" s="104" t="str">
        <f>"(15)"</f>
        <v>(15)</v>
      </c>
      <c r="K437" s="98">
        <f>SUM(K432*1.2)</f>
        <v>0</v>
      </c>
      <c r="L437" s="99" t="str">
        <f>"(15)"</f>
        <v>(15)</v>
      </c>
      <c r="M437" s="103">
        <f>SUM(M432*1.22)</f>
        <v>0</v>
      </c>
      <c r="N437" s="104" t="str">
        <f>"(15)"</f>
        <v>(15)</v>
      </c>
      <c r="O437" s="103">
        <f>SUM(O432*1.22)</f>
        <v>0</v>
      </c>
      <c r="P437" s="88" t="str">
        <f>"(15)"</f>
        <v>(15)</v>
      </c>
    </row>
    <row r="438" spans="2:16" ht="16.2" x14ac:dyDescent="0.3">
      <c r="B438" s="146"/>
      <c r="C438" s="8"/>
      <c r="D438" s="8"/>
      <c r="E438" s="8"/>
      <c r="F438" s="8"/>
      <c r="G438" s="8"/>
      <c r="H438" s="194"/>
      <c r="I438" s="103">
        <f>SUM(K438+M438+O438)</f>
        <v>0</v>
      </c>
      <c r="J438" s="104" t="str">
        <f>"(50)"</f>
        <v>(50)</v>
      </c>
      <c r="K438" s="98">
        <f>K433</f>
        <v>0</v>
      </c>
      <c r="L438" s="99" t="str">
        <f>"(50)"</f>
        <v>(50)</v>
      </c>
      <c r="M438" s="103">
        <f>M433</f>
        <v>0</v>
      </c>
      <c r="N438" s="104" t="str">
        <f>"(50)"</f>
        <v>(50)</v>
      </c>
      <c r="O438" s="103">
        <f>O433</f>
        <v>0</v>
      </c>
      <c r="P438" s="88" t="str">
        <f>"(50)"</f>
        <v>(50)</v>
      </c>
    </row>
    <row r="439" spans="2:16" ht="16.8" thickBot="1" x14ac:dyDescent="0.35">
      <c r="B439" s="161"/>
      <c r="C439" s="162"/>
      <c r="D439" s="162"/>
      <c r="E439" s="162"/>
      <c r="F439" s="162"/>
      <c r="G439" s="162"/>
      <c r="H439" s="195"/>
      <c r="I439" s="131">
        <f>SUM(K439+M439+O439)</f>
        <v>0</v>
      </c>
      <c r="J439" s="132" t="str">
        <f>"(55)"</f>
        <v>(55)</v>
      </c>
      <c r="K439" s="94">
        <f>SUM(K434*1.2)</f>
        <v>0</v>
      </c>
      <c r="L439" s="95" t="str">
        <f>"(55)"</f>
        <v>(55)</v>
      </c>
      <c r="M439" s="131">
        <f>SUM(M434*1.22)</f>
        <v>0</v>
      </c>
      <c r="N439" s="132" t="str">
        <f>"(55)"</f>
        <v>(55)</v>
      </c>
      <c r="O439" s="131">
        <f>SUM(O434*1.22)</f>
        <v>0</v>
      </c>
      <c r="P439" s="97" t="str">
        <f>"(55)"</f>
        <v>(55)</v>
      </c>
    </row>
    <row r="440" spans="2:16" ht="16.2" x14ac:dyDescent="0.3">
      <c r="B440" s="189" t="str">
        <f>'kuni 2025 detsember tegevuskava'!A80&amp;"/"&amp;'kuni 2025 detsember tegevuskava'!C80</f>
        <v>/</v>
      </c>
      <c r="C440" s="157">
        <f>'kuni 2025 detsember tegevuskava'!I80</f>
        <v>0</v>
      </c>
      <c r="D440" s="157">
        <f>'kuni 2025 detsember tegevuskava'!J80</f>
        <v>0</v>
      </c>
      <c r="E440" s="157">
        <f>'kuni 2025 detsember tegevuskava'!K80</f>
        <v>0</v>
      </c>
      <c r="F440" s="157" t="str">
        <f>'kuni 2025 detsember tegevuskava'!O80&amp;"/"</f>
        <v>/</v>
      </c>
      <c r="G440" s="157" t="e" cm="1">
        <f t="array" ref="G440">_xlfn.IFS('kuni 2025 detsember tegevuskava'!G80='kuni 2025 detsember tegevuskava'!$G$97,1,'kuni 2025 detsember tegevuskava'!G80='kuni 2025 detsember tegevuskava'!$G$98,2,'kuni 2025 detsember tegevuskava'!G80='kuni 2025 detsember tegevuskava'!$G$99,3,'kuni 2025 detsember tegevuskava'!G80='kuni 2025 detsember tegevuskava'!$G$100,4)</f>
        <v>#N/A</v>
      </c>
      <c r="H440" s="196" t="e" cm="1">
        <f t="array" ref="H440">_xlfn.IFS(OR('kuni 2025 detsember tegevuskava'!O80='kuni 2025 detsember tegevuskava'!$O$97,'kuni 2025 detsember tegevuskava'!O80='kuni 2025 detsember tegevuskava'!$O$99,'kuni 2025 detsember tegevuskava'!O80='kuni 2025 detsember tegevuskava'!$O$100,'kuni 2025 detsember tegevuskava'!O80='kuni 2025 detsember tegevuskava'!$O$101),1,'kuni 2025 detsember tegevuskava'!O80='kuni 2025 detsember tegevuskava'!$O$102,2,'kuni 2025 detsember tegevuskava'!O80='kuni 2025 detsember tegevuskava'!$O$103,2,'kuni 2025 detsember tegevuskava'!O80='kuni 2025 detsember tegevuskava'!$O$98,3)</f>
        <v>#N/A</v>
      </c>
      <c r="I440" s="133">
        <f>SUM(I441:I443)</f>
        <v>0</v>
      </c>
      <c r="J440" s="134"/>
      <c r="K440" s="82">
        <f>SUM(K441:K443)</f>
        <v>0</v>
      </c>
      <c r="L440" s="84"/>
      <c r="M440" s="133">
        <f>SUM(M441:M443)</f>
        <v>0</v>
      </c>
      <c r="N440" s="134"/>
      <c r="O440" s="82">
        <f>SUM(O441:O443)</f>
        <v>0</v>
      </c>
      <c r="P440" s="86"/>
    </row>
    <row r="441" spans="2:16" ht="16.2" x14ac:dyDescent="0.3">
      <c r="B441" s="146"/>
      <c r="C441" s="8"/>
      <c r="D441" s="8"/>
      <c r="E441" s="8"/>
      <c r="F441" s="8"/>
      <c r="G441" s="8"/>
      <c r="H441" s="194"/>
      <c r="I441" s="103">
        <f>SUM(K441+M441+O441)</f>
        <v>0</v>
      </c>
      <c r="J441" s="104" t="str">
        <f>"(15)"</f>
        <v>(15)</v>
      </c>
      <c r="K441" s="98">
        <f>'kuni 2025 detsember tegevuskava'!W80</f>
        <v>0</v>
      </c>
      <c r="L441" s="99" t="str">
        <f>"(15)"</f>
        <v>(15)</v>
      </c>
      <c r="M441" s="103">
        <f>'kuni 2025 detsember tegevuskava'!Z80</f>
        <v>0</v>
      </c>
      <c r="N441" s="104" t="str">
        <f>"(15)"</f>
        <v>(15)</v>
      </c>
      <c r="O441" s="98">
        <f>'kuni 2025 detsember tegevuskava'!AC80</f>
        <v>0</v>
      </c>
      <c r="P441" s="88" t="str">
        <f>"(15)"</f>
        <v>(15)</v>
      </c>
    </row>
    <row r="442" spans="2:16" ht="16.2" x14ac:dyDescent="0.3">
      <c r="B442" s="146"/>
      <c r="C442" s="8"/>
      <c r="D442" s="8"/>
      <c r="E442" s="8"/>
      <c r="F442" s="8"/>
      <c r="G442" s="8"/>
      <c r="H442" s="194"/>
      <c r="I442" s="103">
        <f>SUM(K442+M442+O442)</f>
        <v>0</v>
      </c>
      <c r="J442" s="104" t="str">
        <f>"(50)"</f>
        <v>(50)</v>
      </c>
      <c r="K442" s="98">
        <f>'kuni 2025 detsember tegevuskava'!X80</f>
        <v>0</v>
      </c>
      <c r="L442" s="99" t="str">
        <f>"(50)"</f>
        <v>(50)</v>
      </c>
      <c r="M442" s="103">
        <f>'kuni 2025 detsember tegevuskava'!AA80</f>
        <v>0</v>
      </c>
      <c r="N442" s="104" t="str">
        <f>"(50)"</f>
        <v>(50)</v>
      </c>
      <c r="O442" s="98">
        <f>'kuni 2025 detsember tegevuskava'!AD80</f>
        <v>0</v>
      </c>
      <c r="P442" s="88" t="str">
        <f>"(50)"</f>
        <v>(50)</v>
      </c>
    </row>
    <row r="443" spans="2:16" ht="16.2" x14ac:dyDescent="0.3">
      <c r="B443" s="146"/>
      <c r="C443" s="8"/>
      <c r="D443" s="8"/>
      <c r="E443" s="8"/>
      <c r="F443" s="8"/>
      <c r="G443" s="8"/>
      <c r="H443" s="194"/>
      <c r="I443" s="105">
        <f>SUM(K443+M443+O443)</f>
        <v>0</v>
      </c>
      <c r="J443" s="106" t="str">
        <f>"(55)"</f>
        <v>(55)</v>
      </c>
      <c r="K443" s="100">
        <f>'kuni 2025 detsember tegevuskava'!Y80</f>
        <v>0</v>
      </c>
      <c r="L443" s="89" t="str">
        <f>"(55)"</f>
        <v>(55)</v>
      </c>
      <c r="M443" s="105">
        <f>'kuni 2025 detsember tegevuskava'!AB80</f>
        <v>0</v>
      </c>
      <c r="N443" s="106" t="str">
        <f>"(55)"</f>
        <v>(55)</v>
      </c>
      <c r="O443" s="100">
        <f>'kuni 2025 detsember tegevuskava'!AE80</f>
        <v>0</v>
      </c>
      <c r="P443" s="91" t="str">
        <f>"(55)"</f>
        <v>(55)</v>
      </c>
    </row>
    <row r="444" spans="2:16" ht="16.2" x14ac:dyDescent="0.3">
      <c r="B444" s="146"/>
      <c r="C444" s="8"/>
      <c r="D444" s="8"/>
      <c r="E444" s="8"/>
      <c r="F444" s="8"/>
      <c r="G444" s="8"/>
      <c r="H444" s="194"/>
      <c r="I444" s="152" t="s">
        <v>242</v>
      </c>
      <c r="J444" s="8"/>
      <c r="K444" s="8"/>
      <c r="L444" s="8"/>
      <c r="M444" s="8"/>
      <c r="N444" s="8"/>
      <c r="O444" s="8"/>
      <c r="P444" s="160"/>
    </row>
    <row r="445" spans="2:16" ht="16.2" x14ac:dyDescent="0.3">
      <c r="B445" s="146"/>
      <c r="C445" s="8"/>
      <c r="D445" s="8"/>
      <c r="E445" s="8"/>
      <c r="F445" s="8"/>
      <c r="G445" s="8"/>
      <c r="H445" s="194"/>
      <c r="I445" s="101">
        <f>SUM(I446:I448)</f>
        <v>0</v>
      </c>
      <c r="J445" s="102"/>
      <c r="K445" s="92">
        <f>SUM(K446:K448)</f>
        <v>0</v>
      </c>
      <c r="L445" s="93"/>
      <c r="M445" s="101">
        <f>SUM(M446:M448)</f>
        <v>0</v>
      </c>
      <c r="N445" s="107"/>
      <c r="O445" s="101">
        <f>SUM(O446:O448)</f>
        <v>0</v>
      </c>
      <c r="P445" s="135"/>
    </row>
    <row r="446" spans="2:16" ht="16.2" x14ac:dyDescent="0.3">
      <c r="B446" s="146"/>
      <c r="C446" s="8"/>
      <c r="D446" s="8"/>
      <c r="E446" s="8"/>
      <c r="F446" s="8"/>
      <c r="G446" s="8"/>
      <c r="H446" s="194"/>
      <c r="I446" s="103">
        <f>SUM(K446+M446+O446)</f>
        <v>0</v>
      </c>
      <c r="J446" s="104" t="str">
        <f>"(15)"</f>
        <v>(15)</v>
      </c>
      <c r="K446" s="98">
        <f>SUM(K441*1.2)</f>
        <v>0</v>
      </c>
      <c r="L446" s="99" t="str">
        <f>"(15)"</f>
        <v>(15)</v>
      </c>
      <c r="M446" s="103">
        <f>SUM(M441*1.22)</f>
        <v>0</v>
      </c>
      <c r="N446" s="104" t="str">
        <f>"(15)"</f>
        <v>(15)</v>
      </c>
      <c r="O446" s="103">
        <f>SUM(O441*1.22)</f>
        <v>0</v>
      </c>
      <c r="P446" s="88" t="str">
        <f>"(15)"</f>
        <v>(15)</v>
      </c>
    </row>
    <row r="447" spans="2:16" ht="16.2" x14ac:dyDescent="0.3">
      <c r="B447" s="146"/>
      <c r="C447" s="8"/>
      <c r="D447" s="8"/>
      <c r="E447" s="8"/>
      <c r="F447" s="8"/>
      <c r="G447" s="8"/>
      <c r="H447" s="194"/>
      <c r="I447" s="103">
        <f>SUM(K447+M447+O447)</f>
        <v>0</v>
      </c>
      <c r="J447" s="104" t="str">
        <f>"(50)"</f>
        <v>(50)</v>
      </c>
      <c r="K447" s="98">
        <f>K442</f>
        <v>0</v>
      </c>
      <c r="L447" s="99" t="str">
        <f>"(50)"</f>
        <v>(50)</v>
      </c>
      <c r="M447" s="103">
        <f>M442</f>
        <v>0</v>
      </c>
      <c r="N447" s="104" t="str">
        <f>"(50)"</f>
        <v>(50)</v>
      </c>
      <c r="O447" s="103">
        <f>O442</f>
        <v>0</v>
      </c>
      <c r="P447" s="88" t="str">
        <f>"(50)"</f>
        <v>(50)</v>
      </c>
    </row>
    <row r="448" spans="2:16" ht="16.8" thickBot="1" x14ac:dyDescent="0.35">
      <c r="B448" s="161"/>
      <c r="C448" s="162"/>
      <c r="D448" s="162"/>
      <c r="E448" s="162"/>
      <c r="F448" s="162"/>
      <c r="G448" s="162"/>
      <c r="H448" s="195"/>
      <c r="I448" s="131">
        <f>SUM(K448+M448+O448)</f>
        <v>0</v>
      </c>
      <c r="J448" s="132" t="str">
        <f>"(55)"</f>
        <v>(55)</v>
      </c>
      <c r="K448" s="94">
        <f>SUM(K443*1.2)</f>
        <v>0</v>
      </c>
      <c r="L448" s="95" t="str">
        <f>"(55)"</f>
        <v>(55)</v>
      </c>
      <c r="M448" s="131">
        <f>SUM(M443*1.22)</f>
        <v>0</v>
      </c>
      <c r="N448" s="132" t="str">
        <f>"(55)"</f>
        <v>(55)</v>
      </c>
      <c r="O448" s="131">
        <f>SUM(O443*1.22)</f>
        <v>0</v>
      </c>
      <c r="P448" s="97" t="str">
        <f>"(55)"</f>
        <v>(55)</v>
      </c>
    </row>
    <row r="449" spans="2:16" ht="16.2" x14ac:dyDescent="0.3">
      <c r="B449" s="189" t="str">
        <f>'kuni 2025 detsember tegevuskava'!A81&amp;"/"&amp;'kuni 2025 detsember tegevuskava'!C81</f>
        <v>/</v>
      </c>
      <c r="C449" s="157">
        <f>'kuni 2025 detsember tegevuskava'!I81</f>
        <v>0</v>
      </c>
      <c r="D449" s="157">
        <f>'kuni 2025 detsember tegevuskava'!J81</f>
        <v>0</v>
      </c>
      <c r="E449" s="157">
        <f>'kuni 2025 detsember tegevuskava'!K81</f>
        <v>0</v>
      </c>
      <c r="F449" s="157" t="str">
        <f>'kuni 2025 detsember tegevuskava'!O81&amp;"/"</f>
        <v>/</v>
      </c>
      <c r="G449" s="157" t="e" cm="1">
        <f t="array" ref="G449">_xlfn.IFS('kuni 2025 detsember tegevuskava'!G81='kuni 2025 detsember tegevuskava'!$G$97,1,'kuni 2025 detsember tegevuskava'!G81='kuni 2025 detsember tegevuskava'!$G$98,2,'kuni 2025 detsember tegevuskava'!G81='kuni 2025 detsember tegevuskava'!$G$99,3,'kuni 2025 detsember tegevuskava'!G81='kuni 2025 detsember tegevuskava'!$G$100,4)</f>
        <v>#N/A</v>
      </c>
      <c r="H449" s="196" t="e" cm="1">
        <f t="array" ref="H449">_xlfn.IFS(OR('kuni 2025 detsember tegevuskava'!O81='kuni 2025 detsember tegevuskava'!$O$97,'kuni 2025 detsember tegevuskava'!O81='kuni 2025 detsember tegevuskava'!$O$99,'kuni 2025 detsember tegevuskava'!O81='kuni 2025 detsember tegevuskava'!$O$100,'kuni 2025 detsember tegevuskava'!O81='kuni 2025 detsember tegevuskava'!$O$101),1,'kuni 2025 detsember tegevuskava'!O81='kuni 2025 detsember tegevuskava'!$O$102,2,'kuni 2025 detsember tegevuskava'!O81='kuni 2025 detsember tegevuskava'!$O$103,2,'kuni 2025 detsember tegevuskava'!O81='kuni 2025 detsember tegevuskava'!$O$98,3)</f>
        <v>#N/A</v>
      </c>
      <c r="I449" s="133">
        <f>SUM(I450:I452)</f>
        <v>0</v>
      </c>
      <c r="J449" s="134"/>
      <c r="K449" s="82">
        <f>SUM(K450:K452)</f>
        <v>0</v>
      </c>
      <c r="L449" s="84"/>
      <c r="M449" s="133">
        <f>SUM(M450:M452)</f>
        <v>0</v>
      </c>
      <c r="N449" s="134"/>
      <c r="O449" s="82">
        <f>SUM(O450:O452)</f>
        <v>0</v>
      </c>
      <c r="P449" s="86"/>
    </row>
    <row r="450" spans="2:16" ht="16.2" x14ac:dyDescent="0.3">
      <c r="B450" s="146"/>
      <c r="C450" s="8"/>
      <c r="D450" s="8"/>
      <c r="E450" s="8"/>
      <c r="F450" s="8"/>
      <c r="G450" s="8"/>
      <c r="H450" s="194"/>
      <c r="I450" s="103">
        <f>SUM(K450+M450+O450)</f>
        <v>0</v>
      </c>
      <c r="J450" s="104" t="str">
        <f>"(15)"</f>
        <v>(15)</v>
      </c>
      <c r="K450" s="98">
        <f>'kuni 2025 detsember tegevuskava'!W81</f>
        <v>0</v>
      </c>
      <c r="L450" s="99" t="str">
        <f>"(15)"</f>
        <v>(15)</v>
      </c>
      <c r="M450" s="103">
        <f>'kuni 2025 detsember tegevuskava'!Z81</f>
        <v>0</v>
      </c>
      <c r="N450" s="104" t="str">
        <f>"(15)"</f>
        <v>(15)</v>
      </c>
      <c r="O450" s="98">
        <f>'kuni 2025 detsember tegevuskava'!AC81</f>
        <v>0</v>
      </c>
      <c r="P450" s="88" t="str">
        <f>"(15)"</f>
        <v>(15)</v>
      </c>
    </row>
    <row r="451" spans="2:16" ht="16.2" x14ac:dyDescent="0.3">
      <c r="B451" s="146"/>
      <c r="C451" s="8"/>
      <c r="D451" s="8"/>
      <c r="E451" s="8"/>
      <c r="F451" s="8"/>
      <c r="G451" s="8"/>
      <c r="H451" s="194"/>
      <c r="I451" s="103">
        <f>SUM(K451+M451+O451)</f>
        <v>0</v>
      </c>
      <c r="J451" s="104" t="str">
        <f>"(50)"</f>
        <v>(50)</v>
      </c>
      <c r="K451" s="98">
        <f>'kuni 2025 detsember tegevuskava'!X81</f>
        <v>0</v>
      </c>
      <c r="L451" s="99" t="str">
        <f>"(50)"</f>
        <v>(50)</v>
      </c>
      <c r="M451" s="103">
        <f>'kuni 2025 detsember tegevuskava'!AA81</f>
        <v>0</v>
      </c>
      <c r="N451" s="104" t="str">
        <f>"(50)"</f>
        <v>(50)</v>
      </c>
      <c r="O451" s="98">
        <f>'kuni 2025 detsember tegevuskava'!AD81</f>
        <v>0</v>
      </c>
      <c r="P451" s="88" t="str">
        <f>"(50)"</f>
        <v>(50)</v>
      </c>
    </row>
    <row r="452" spans="2:16" ht="16.2" x14ac:dyDescent="0.3">
      <c r="B452" s="146"/>
      <c r="C452" s="8"/>
      <c r="D452" s="8"/>
      <c r="E452" s="8"/>
      <c r="F452" s="8"/>
      <c r="G452" s="8"/>
      <c r="H452" s="194"/>
      <c r="I452" s="105">
        <f>SUM(K452+M452+O452)</f>
        <v>0</v>
      </c>
      <c r="J452" s="106" t="str">
        <f>"(55)"</f>
        <v>(55)</v>
      </c>
      <c r="K452" s="100">
        <f>'kuni 2025 detsember tegevuskava'!Y81</f>
        <v>0</v>
      </c>
      <c r="L452" s="89" t="str">
        <f>"(55)"</f>
        <v>(55)</v>
      </c>
      <c r="M452" s="105">
        <f>'kuni 2025 detsember tegevuskava'!AB81</f>
        <v>0</v>
      </c>
      <c r="N452" s="106" t="str">
        <f>"(55)"</f>
        <v>(55)</v>
      </c>
      <c r="O452" s="100">
        <f>'kuni 2025 detsember tegevuskava'!AE81</f>
        <v>0</v>
      </c>
      <c r="P452" s="91" t="str">
        <f>"(55)"</f>
        <v>(55)</v>
      </c>
    </row>
    <row r="453" spans="2:16" ht="16.2" x14ac:dyDescent="0.3">
      <c r="B453" s="146"/>
      <c r="C453" s="8"/>
      <c r="D453" s="8"/>
      <c r="E453" s="8"/>
      <c r="F453" s="8"/>
      <c r="G453" s="8"/>
      <c r="H453" s="194"/>
      <c r="I453" s="152" t="s">
        <v>242</v>
      </c>
      <c r="J453" s="8"/>
      <c r="K453" s="8"/>
      <c r="L453" s="8"/>
      <c r="M453" s="8"/>
      <c r="N453" s="8"/>
      <c r="O453" s="8"/>
      <c r="P453" s="160"/>
    </row>
    <row r="454" spans="2:16" ht="16.2" x14ac:dyDescent="0.3">
      <c r="B454" s="146"/>
      <c r="C454" s="8"/>
      <c r="D454" s="8"/>
      <c r="E454" s="8"/>
      <c r="F454" s="8"/>
      <c r="G454" s="8"/>
      <c r="H454" s="194"/>
      <c r="I454" s="101">
        <f>SUM(I455:I457)</f>
        <v>0</v>
      </c>
      <c r="J454" s="102"/>
      <c r="K454" s="92">
        <f>SUM(K455:K457)</f>
        <v>0</v>
      </c>
      <c r="L454" s="93"/>
      <c r="M454" s="101">
        <f>SUM(M455:M457)</f>
        <v>0</v>
      </c>
      <c r="N454" s="107"/>
      <c r="O454" s="101">
        <f>SUM(O455:O457)</f>
        <v>0</v>
      </c>
      <c r="P454" s="135"/>
    </row>
    <row r="455" spans="2:16" ht="16.2" x14ac:dyDescent="0.3">
      <c r="B455" s="146"/>
      <c r="C455" s="8"/>
      <c r="D455" s="8"/>
      <c r="E455" s="8"/>
      <c r="F455" s="8"/>
      <c r="G455" s="8"/>
      <c r="H455" s="194"/>
      <c r="I455" s="103">
        <f>SUM(K455+M455+O455)</f>
        <v>0</v>
      </c>
      <c r="J455" s="104" t="str">
        <f>"(15)"</f>
        <v>(15)</v>
      </c>
      <c r="K455" s="98">
        <f>SUM(K450*1.2)</f>
        <v>0</v>
      </c>
      <c r="L455" s="99" t="str">
        <f>"(15)"</f>
        <v>(15)</v>
      </c>
      <c r="M455" s="103">
        <f>SUM(M450*1.22)</f>
        <v>0</v>
      </c>
      <c r="N455" s="104" t="str">
        <f>"(15)"</f>
        <v>(15)</v>
      </c>
      <c r="O455" s="103">
        <f>SUM(O450*1.22)</f>
        <v>0</v>
      </c>
      <c r="P455" s="88" t="str">
        <f>"(15)"</f>
        <v>(15)</v>
      </c>
    </row>
    <row r="456" spans="2:16" ht="16.2" x14ac:dyDescent="0.3">
      <c r="B456" s="146"/>
      <c r="C456" s="8"/>
      <c r="D456" s="8"/>
      <c r="E456" s="8"/>
      <c r="F456" s="8"/>
      <c r="G456" s="8"/>
      <c r="H456" s="194"/>
      <c r="I456" s="103">
        <f>SUM(K456+M456+O456)</f>
        <v>0</v>
      </c>
      <c r="J456" s="104" t="str">
        <f>"(50)"</f>
        <v>(50)</v>
      </c>
      <c r="K456" s="98">
        <f>K451</f>
        <v>0</v>
      </c>
      <c r="L456" s="99" t="str">
        <f>"(50)"</f>
        <v>(50)</v>
      </c>
      <c r="M456" s="103">
        <f>M451</f>
        <v>0</v>
      </c>
      <c r="N456" s="104" t="str">
        <f>"(50)"</f>
        <v>(50)</v>
      </c>
      <c r="O456" s="103">
        <f>O451</f>
        <v>0</v>
      </c>
      <c r="P456" s="88" t="str">
        <f>"(50)"</f>
        <v>(50)</v>
      </c>
    </row>
    <row r="457" spans="2:16" ht="16.8" thickBot="1" x14ac:dyDescent="0.35">
      <c r="B457" s="161"/>
      <c r="C457" s="162"/>
      <c r="D457" s="162"/>
      <c r="E457" s="162"/>
      <c r="F457" s="162"/>
      <c r="G457" s="162"/>
      <c r="H457" s="195"/>
      <c r="I457" s="131">
        <f>SUM(K457+M457+O457)</f>
        <v>0</v>
      </c>
      <c r="J457" s="132" t="str">
        <f>"(55)"</f>
        <v>(55)</v>
      </c>
      <c r="K457" s="94">
        <f>SUM(K452*1.2)</f>
        <v>0</v>
      </c>
      <c r="L457" s="95" t="str">
        <f>"(55)"</f>
        <v>(55)</v>
      </c>
      <c r="M457" s="131">
        <f>SUM(M452*1.22)</f>
        <v>0</v>
      </c>
      <c r="N457" s="132" t="str">
        <f>"(55)"</f>
        <v>(55)</v>
      </c>
      <c r="O457" s="131">
        <f>SUM(O452*1.22)</f>
        <v>0</v>
      </c>
      <c r="P457" s="97" t="str">
        <f>"(55)"</f>
        <v>(55)</v>
      </c>
    </row>
    <row r="458" spans="2:16" ht="16.2" x14ac:dyDescent="0.3">
      <c r="B458" s="189" t="str">
        <f>'kuni 2025 detsember tegevuskava'!A82&amp;"/"&amp;'kuni 2025 detsember tegevuskava'!C82</f>
        <v>/</v>
      </c>
      <c r="C458" s="157">
        <f>'kuni 2025 detsember tegevuskava'!I82</f>
        <v>0</v>
      </c>
      <c r="D458" s="157">
        <f>'kuni 2025 detsember tegevuskava'!J82</f>
        <v>0</v>
      </c>
      <c r="E458" s="157">
        <f>'kuni 2025 detsember tegevuskava'!K82</f>
        <v>0</v>
      </c>
      <c r="F458" s="157" t="str">
        <f>'kuni 2025 detsember tegevuskava'!O82&amp;"/"</f>
        <v>/</v>
      </c>
      <c r="G458" s="157" t="e" cm="1">
        <f t="array" ref="G458">_xlfn.IFS('kuni 2025 detsember tegevuskava'!G82='kuni 2025 detsember tegevuskava'!$G$97,1,'kuni 2025 detsember tegevuskava'!G82='kuni 2025 detsember tegevuskava'!$G$98,2,'kuni 2025 detsember tegevuskava'!G82='kuni 2025 detsember tegevuskava'!$G$99,3,'kuni 2025 detsember tegevuskava'!G82='kuni 2025 detsember tegevuskava'!$G$100,4)</f>
        <v>#N/A</v>
      </c>
      <c r="H458" s="196" t="e" cm="1">
        <f t="array" ref="H458">_xlfn.IFS(OR('kuni 2025 detsember tegevuskava'!O82='kuni 2025 detsember tegevuskava'!$O$97,'kuni 2025 detsember tegevuskava'!O82='kuni 2025 detsember tegevuskava'!$O$99,'kuni 2025 detsember tegevuskava'!O82='kuni 2025 detsember tegevuskava'!$O$100,'kuni 2025 detsember tegevuskava'!O82='kuni 2025 detsember tegevuskava'!$O$101),1,'kuni 2025 detsember tegevuskava'!O82='kuni 2025 detsember tegevuskava'!$O$102,2,'kuni 2025 detsember tegevuskava'!O82='kuni 2025 detsember tegevuskava'!$O$103,2,'kuni 2025 detsember tegevuskava'!O82='kuni 2025 detsember tegevuskava'!$O$98,3)</f>
        <v>#N/A</v>
      </c>
      <c r="I458" s="133">
        <f>SUM(I459:I461)</f>
        <v>0</v>
      </c>
      <c r="J458" s="134"/>
      <c r="K458" s="82">
        <f>SUM(K459:K461)</f>
        <v>0</v>
      </c>
      <c r="L458" s="84"/>
      <c r="M458" s="133">
        <f>SUM(M459:M461)</f>
        <v>0</v>
      </c>
      <c r="N458" s="134"/>
      <c r="O458" s="82">
        <f>SUM(O459:O461)</f>
        <v>0</v>
      </c>
      <c r="P458" s="86"/>
    </row>
    <row r="459" spans="2:16" ht="16.2" x14ac:dyDescent="0.3">
      <c r="B459" s="146"/>
      <c r="C459" s="8"/>
      <c r="D459" s="8"/>
      <c r="E459" s="8"/>
      <c r="F459" s="8"/>
      <c r="G459" s="8"/>
      <c r="H459" s="194"/>
      <c r="I459" s="103">
        <f>SUM(K459+M459+O459)</f>
        <v>0</v>
      </c>
      <c r="J459" s="104" t="str">
        <f>"(15)"</f>
        <v>(15)</v>
      </c>
      <c r="K459" s="98">
        <f>'kuni 2025 detsember tegevuskava'!W82</f>
        <v>0</v>
      </c>
      <c r="L459" s="99" t="str">
        <f>"(15)"</f>
        <v>(15)</v>
      </c>
      <c r="M459" s="103">
        <f>'kuni 2025 detsember tegevuskava'!Z82</f>
        <v>0</v>
      </c>
      <c r="N459" s="104" t="str">
        <f>"(15)"</f>
        <v>(15)</v>
      </c>
      <c r="O459" s="98">
        <f>'kuni 2025 detsember tegevuskava'!AC82</f>
        <v>0</v>
      </c>
      <c r="P459" s="88" t="str">
        <f>"(15)"</f>
        <v>(15)</v>
      </c>
    </row>
    <row r="460" spans="2:16" ht="16.2" x14ac:dyDescent="0.3">
      <c r="B460" s="146"/>
      <c r="C460" s="8"/>
      <c r="D460" s="8"/>
      <c r="E460" s="8"/>
      <c r="F460" s="8"/>
      <c r="G460" s="8"/>
      <c r="H460" s="194"/>
      <c r="I460" s="103">
        <f>SUM(K460+M460+O460)</f>
        <v>0</v>
      </c>
      <c r="J460" s="104" t="str">
        <f>"(50)"</f>
        <v>(50)</v>
      </c>
      <c r="K460" s="98">
        <f>'kuni 2025 detsember tegevuskava'!X82</f>
        <v>0</v>
      </c>
      <c r="L460" s="99" t="str">
        <f>"(50)"</f>
        <v>(50)</v>
      </c>
      <c r="M460" s="103">
        <f>'kuni 2025 detsember tegevuskava'!AA82</f>
        <v>0</v>
      </c>
      <c r="N460" s="104" t="str">
        <f>"(50)"</f>
        <v>(50)</v>
      </c>
      <c r="O460" s="98">
        <f>'kuni 2025 detsember tegevuskava'!AD82</f>
        <v>0</v>
      </c>
      <c r="P460" s="88" t="str">
        <f>"(50)"</f>
        <v>(50)</v>
      </c>
    </row>
    <row r="461" spans="2:16" ht="16.2" x14ac:dyDescent="0.3">
      <c r="B461" s="146"/>
      <c r="C461" s="8"/>
      <c r="D461" s="8"/>
      <c r="E461" s="8"/>
      <c r="F461" s="8"/>
      <c r="G461" s="8"/>
      <c r="H461" s="194"/>
      <c r="I461" s="105">
        <f>SUM(K461+M461+O461)</f>
        <v>0</v>
      </c>
      <c r="J461" s="106" t="str">
        <f>"(55)"</f>
        <v>(55)</v>
      </c>
      <c r="K461" s="100">
        <f>'kuni 2025 detsember tegevuskava'!Y82</f>
        <v>0</v>
      </c>
      <c r="L461" s="89" t="str">
        <f>"(55)"</f>
        <v>(55)</v>
      </c>
      <c r="M461" s="105">
        <f>'kuni 2025 detsember tegevuskava'!AB82</f>
        <v>0</v>
      </c>
      <c r="N461" s="106" t="str">
        <f>"(55)"</f>
        <v>(55)</v>
      </c>
      <c r="O461" s="100">
        <f>'kuni 2025 detsember tegevuskava'!AE82</f>
        <v>0</v>
      </c>
      <c r="P461" s="91" t="str">
        <f>"(55)"</f>
        <v>(55)</v>
      </c>
    </row>
    <row r="462" spans="2:16" ht="16.2" x14ac:dyDescent="0.3">
      <c r="B462" s="146"/>
      <c r="C462" s="8"/>
      <c r="D462" s="8"/>
      <c r="E462" s="8"/>
      <c r="F462" s="8"/>
      <c r="G462" s="8"/>
      <c r="H462" s="194"/>
      <c r="I462" s="152" t="s">
        <v>242</v>
      </c>
      <c r="J462" s="8"/>
      <c r="K462" s="8"/>
      <c r="L462" s="8"/>
      <c r="M462" s="8"/>
      <c r="N462" s="8"/>
      <c r="O462" s="8"/>
      <c r="P462" s="160"/>
    </row>
    <row r="463" spans="2:16" ht="16.2" x14ac:dyDescent="0.3">
      <c r="B463" s="146"/>
      <c r="C463" s="8"/>
      <c r="D463" s="8"/>
      <c r="E463" s="8"/>
      <c r="F463" s="8"/>
      <c r="G463" s="8"/>
      <c r="H463" s="194"/>
      <c r="I463" s="101">
        <f>SUM(I464:I466)</f>
        <v>0</v>
      </c>
      <c r="J463" s="102"/>
      <c r="K463" s="92">
        <f>SUM(K464:K466)</f>
        <v>0</v>
      </c>
      <c r="L463" s="93"/>
      <c r="M463" s="101">
        <f>SUM(M464:M466)</f>
        <v>0</v>
      </c>
      <c r="N463" s="107"/>
      <c r="O463" s="101">
        <f>SUM(O464:O466)</f>
        <v>0</v>
      </c>
      <c r="P463" s="135"/>
    </row>
    <row r="464" spans="2:16" ht="16.2" x14ac:dyDescent="0.3">
      <c r="B464" s="146"/>
      <c r="C464" s="8"/>
      <c r="D464" s="8"/>
      <c r="E464" s="8"/>
      <c r="F464" s="8"/>
      <c r="G464" s="8"/>
      <c r="H464" s="194"/>
      <c r="I464" s="103">
        <f>SUM(K464+M464+O464)</f>
        <v>0</v>
      </c>
      <c r="J464" s="104" t="str">
        <f>"(15)"</f>
        <v>(15)</v>
      </c>
      <c r="K464" s="98">
        <f>SUM(K459*1.2)</f>
        <v>0</v>
      </c>
      <c r="L464" s="99" t="str">
        <f>"(15)"</f>
        <v>(15)</v>
      </c>
      <c r="M464" s="103">
        <f>SUM(M459*1.22)</f>
        <v>0</v>
      </c>
      <c r="N464" s="104" t="str">
        <f>"(15)"</f>
        <v>(15)</v>
      </c>
      <c r="O464" s="103">
        <f>SUM(O459*1.22)</f>
        <v>0</v>
      </c>
      <c r="P464" s="88" t="str">
        <f>"(15)"</f>
        <v>(15)</v>
      </c>
    </row>
    <row r="465" spans="2:16" ht="16.2" x14ac:dyDescent="0.3">
      <c r="B465" s="146"/>
      <c r="C465" s="8"/>
      <c r="D465" s="8"/>
      <c r="E465" s="8"/>
      <c r="F465" s="8"/>
      <c r="G465" s="8"/>
      <c r="H465" s="194"/>
      <c r="I465" s="103">
        <f>SUM(K465+M465+O465)</f>
        <v>0</v>
      </c>
      <c r="J465" s="104" t="str">
        <f>"(50)"</f>
        <v>(50)</v>
      </c>
      <c r="K465" s="98">
        <f>K460</f>
        <v>0</v>
      </c>
      <c r="L465" s="99" t="str">
        <f>"(50)"</f>
        <v>(50)</v>
      </c>
      <c r="M465" s="103">
        <f>M460</f>
        <v>0</v>
      </c>
      <c r="N465" s="104" t="str">
        <f>"(50)"</f>
        <v>(50)</v>
      </c>
      <c r="O465" s="103">
        <f>O460</f>
        <v>0</v>
      </c>
      <c r="P465" s="88" t="str">
        <f>"(50)"</f>
        <v>(50)</v>
      </c>
    </row>
    <row r="466" spans="2:16" ht="16.8" thickBot="1" x14ac:dyDescent="0.35">
      <c r="B466" s="161"/>
      <c r="C466" s="162"/>
      <c r="D466" s="162"/>
      <c r="E466" s="162"/>
      <c r="F466" s="162"/>
      <c r="G466" s="162"/>
      <c r="H466" s="195"/>
      <c r="I466" s="131">
        <f>SUM(K466+M466+O466)</f>
        <v>0</v>
      </c>
      <c r="J466" s="132" t="str">
        <f>"(55)"</f>
        <v>(55)</v>
      </c>
      <c r="K466" s="94">
        <f>SUM(K461*1.2)</f>
        <v>0</v>
      </c>
      <c r="L466" s="95" t="str">
        <f>"(55)"</f>
        <v>(55)</v>
      </c>
      <c r="M466" s="131">
        <f>SUM(M461*1.22)</f>
        <v>0</v>
      </c>
      <c r="N466" s="132" t="str">
        <f>"(55)"</f>
        <v>(55)</v>
      </c>
      <c r="O466" s="131">
        <f>SUM(O461*1.22)</f>
        <v>0</v>
      </c>
      <c r="P466" s="97" t="str">
        <f>"(55)"</f>
        <v>(55)</v>
      </c>
    </row>
    <row r="467" spans="2:16" ht="16.2" x14ac:dyDescent="0.3">
      <c r="B467" s="189" t="str">
        <f>'kuni 2025 detsember tegevuskava'!A83&amp;"/"&amp;'kuni 2025 detsember tegevuskava'!C83</f>
        <v>/</v>
      </c>
      <c r="C467" s="157">
        <f>'kuni 2025 detsember tegevuskava'!I83</f>
        <v>0</v>
      </c>
      <c r="D467" s="157">
        <f>'kuni 2025 detsember tegevuskava'!J83</f>
        <v>0</v>
      </c>
      <c r="E467" s="157">
        <f>'kuni 2025 detsember tegevuskava'!K83</f>
        <v>0</v>
      </c>
      <c r="F467" s="157" t="str">
        <f>'kuni 2025 detsember tegevuskava'!O83&amp;"/"</f>
        <v>/</v>
      </c>
      <c r="G467" s="157" t="e" cm="1">
        <f t="array" ref="G467">_xlfn.IFS('kuni 2025 detsember tegevuskava'!G83='kuni 2025 detsember tegevuskava'!$G$97,1,'kuni 2025 detsember tegevuskava'!G83='kuni 2025 detsember tegevuskava'!$G$98,2,'kuni 2025 detsember tegevuskava'!G83='kuni 2025 detsember tegevuskava'!$G$99,3,'kuni 2025 detsember tegevuskava'!G83='kuni 2025 detsember tegevuskava'!$G$100,4)</f>
        <v>#N/A</v>
      </c>
      <c r="H467" s="196" t="e" cm="1">
        <f t="array" ref="H467">_xlfn.IFS(OR('kuni 2025 detsember tegevuskava'!O83='kuni 2025 detsember tegevuskava'!$O$97,'kuni 2025 detsember tegevuskava'!O83='kuni 2025 detsember tegevuskava'!$O$99,'kuni 2025 detsember tegevuskava'!O83='kuni 2025 detsember tegevuskava'!$O$100,'kuni 2025 detsember tegevuskava'!O83='kuni 2025 detsember tegevuskava'!$O$101),1,'kuni 2025 detsember tegevuskava'!O83='kuni 2025 detsember tegevuskava'!$O$102,2,'kuni 2025 detsember tegevuskava'!O83='kuni 2025 detsember tegevuskava'!$O$103,2,'kuni 2025 detsember tegevuskava'!O83='kuni 2025 detsember tegevuskava'!$O$98,3)</f>
        <v>#N/A</v>
      </c>
      <c r="I467" s="133">
        <f>SUM(I468:I470)</f>
        <v>0</v>
      </c>
      <c r="J467" s="134"/>
      <c r="K467" s="82">
        <f>SUM(K468:K470)</f>
        <v>0</v>
      </c>
      <c r="L467" s="84"/>
      <c r="M467" s="133">
        <f>SUM(M468:M470)</f>
        <v>0</v>
      </c>
      <c r="N467" s="134"/>
      <c r="O467" s="82">
        <f>SUM(O468:O470)</f>
        <v>0</v>
      </c>
      <c r="P467" s="86"/>
    </row>
    <row r="468" spans="2:16" ht="16.2" x14ac:dyDescent="0.3">
      <c r="B468" s="146"/>
      <c r="C468" s="8"/>
      <c r="D468" s="8"/>
      <c r="E468" s="8"/>
      <c r="F468" s="8"/>
      <c r="G468" s="8"/>
      <c r="H468" s="194"/>
      <c r="I468" s="103">
        <f>SUM(K468+M468+O468)</f>
        <v>0</v>
      </c>
      <c r="J468" s="104" t="str">
        <f>"(15)"</f>
        <v>(15)</v>
      </c>
      <c r="K468" s="98">
        <f>'kuni 2025 detsember tegevuskava'!W83</f>
        <v>0</v>
      </c>
      <c r="L468" s="99" t="str">
        <f>"(15)"</f>
        <v>(15)</v>
      </c>
      <c r="M468" s="103">
        <f>'kuni 2025 detsember tegevuskava'!Z83</f>
        <v>0</v>
      </c>
      <c r="N468" s="104" t="str">
        <f>"(15)"</f>
        <v>(15)</v>
      </c>
      <c r="O468" s="98">
        <f>'kuni 2025 detsember tegevuskava'!AC83</f>
        <v>0</v>
      </c>
      <c r="P468" s="88" t="str">
        <f>"(15)"</f>
        <v>(15)</v>
      </c>
    </row>
    <row r="469" spans="2:16" ht="16.2" x14ac:dyDescent="0.3">
      <c r="B469" s="146"/>
      <c r="C469" s="8"/>
      <c r="D469" s="8"/>
      <c r="E469" s="8"/>
      <c r="F469" s="8"/>
      <c r="G469" s="8"/>
      <c r="H469" s="194"/>
      <c r="I469" s="103">
        <f>SUM(K469+M469+O469)</f>
        <v>0</v>
      </c>
      <c r="J469" s="104" t="str">
        <f>"(50)"</f>
        <v>(50)</v>
      </c>
      <c r="K469" s="98">
        <f>'kuni 2025 detsember tegevuskava'!X83</f>
        <v>0</v>
      </c>
      <c r="L469" s="99" t="str">
        <f>"(50)"</f>
        <v>(50)</v>
      </c>
      <c r="M469" s="103">
        <f>'kuni 2025 detsember tegevuskava'!AA83</f>
        <v>0</v>
      </c>
      <c r="N469" s="104" t="str">
        <f>"(50)"</f>
        <v>(50)</v>
      </c>
      <c r="O469" s="98">
        <f>'kuni 2025 detsember tegevuskava'!AD83</f>
        <v>0</v>
      </c>
      <c r="P469" s="88" t="str">
        <f>"(50)"</f>
        <v>(50)</v>
      </c>
    </row>
    <row r="470" spans="2:16" ht="16.2" x14ac:dyDescent="0.3">
      <c r="B470" s="146"/>
      <c r="C470" s="8"/>
      <c r="D470" s="8"/>
      <c r="E470" s="8"/>
      <c r="F470" s="8"/>
      <c r="G470" s="8"/>
      <c r="H470" s="194"/>
      <c r="I470" s="105">
        <f>SUM(K470+M470+O470)</f>
        <v>0</v>
      </c>
      <c r="J470" s="106" t="str">
        <f>"(55)"</f>
        <v>(55)</v>
      </c>
      <c r="K470" s="100">
        <f>'kuni 2025 detsember tegevuskava'!Y83</f>
        <v>0</v>
      </c>
      <c r="L470" s="89" t="str">
        <f>"(55)"</f>
        <v>(55)</v>
      </c>
      <c r="M470" s="105">
        <f>'kuni 2025 detsember tegevuskava'!AB83</f>
        <v>0</v>
      </c>
      <c r="N470" s="106" t="str">
        <f>"(55)"</f>
        <v>(55)</v>
      </c>
      <c r="O470" s="100">
        <f>'kuni 2025 detsember tegevuskava'!AE83</f>
        <v>0</v>
      </c>
      <c r="P470" s="91" t="str">
        <f>"(55)"</f>
        <v>(55)</v>
      </c>
    </row>
    <row r="471" spans="2:16" ht="16.2" x14ac:dyDescent="0.3">
      <c r="B471" s="146"/>
      <c r="C471" s="8"/>
      <c r="D471" s="8"/>
      <c r="E471" s="8"/>
      <c r="F471" s="8"/>
      <c r="G471" s="8"/>
      <c r="H471" s="194"/>
      <c r="I471" s="152" t="s">
        <v>242</v>
      </c>
      <c r="J471" s="8"/>
      <c r="K471" s="8"/>
      <c r="L471" s="8"/>
      <c r="M471" s="8"/>
      <c r="N471" s="8"/>
      <c r="O471" s="8"/>
      <c r="P471" s="160"/>
    </row>
    <row r="472" spans="2:16" ht="16.2" x14ac:dyDescent="0.3">
      <c r="B472" s="146"/>
      <c r="C472" s="8"/>
      <c r="D472" s="8"/>
      <c r="E472" s="8"/>
      <c r="F472" s="8"/>
      <c r="G472" s="8"/>
      <c r="H472" s="194"/>
      <c r="I472" s="101">
        <f>SUM(I473:I475)</f>
        <v>0</v>
      </c>
      <c r="J472" s="102"/>
      <c r="K472" s="92">
        <f>SUM(K473:K475)</f>
        <v>0</v>
      </c>
      <c r="L472" s="93"/>
      <c r="M472" s="101">
        <f>SUM(M473:M475)</f>
        <v>0</v>
      </c>
      <c r="N472" s="107"/>
      <c r="O472" s="101">
        <f>SUM(O473:O475)</f>
        <v>0</v>
      </c>
      <c r="P472" s="135"/>
    </row>
    <row r="473" spans="2:16" ht="16.2" x14ac:dyDescent="0.3">
      <c r="B473" s="146"/>
      <c r="C473" s="8"/>
      <c r="D473" s="8"/>
      <c r="E473" s="8"/>
      <c r="F473" s="8"/>
      <c r="G473" s="8"/>
      <c r="H473" s="194"/>
      <c r="I473" s="103">
        <f>SUM(K473+M473+O473)</f>
        <v>0</v>
      </c>
      <c r="J473" s="104" t="str">
        <f>"(15)"</f>
        <v>(15)</v>
      </c>
      <c r="K473" s="98">
        <f>SUM(K468*1.2)</f>
        <v>0</v>
      </c>
      <c r="L473" s="99" t="str">
        <f>"(15)"</f>
        <v>(15)</v>
      </c>
      <c r="M473" s="103">
        <f>SUM(M468*1.22)</f>
        <v>0</v>
      </c>
      <c r="N473" s="104" t="str">
        <f>"(15)"</f>
        <v>(15)</v>
      </c>
      <c r="O473" s="103">
        <f>SUM(O468*1.22)</f>
        <v>0</v>
      </c>
      <c r="P473" s="88" t="str">
        <f>"(15)"</f>
        <v>(15)</v>
      </c>
    </row>
    <row r="474" spans="2:16" ht="16.2" x14ac:dyDescent="0.3">
      <c r="B474" s="146"/>
      <c r="C474" s="8"/>
      <c r="D474" s="8"/>
      <c r="E474" s="8"/>
      <c r="F474" s="8"/>
      <c r="G474" s="8"/>
      <c r="H474" s="194"/>
      <c r="I474" s="103">
        <f>SUM(K474+M474+O474)</f>
        <v>0</v>
      </c>
      <c r="J474" s="104" t="str">
        <f>"(50)"</f>
        <v>(50)</v>
      </c>
      <c r="K474" s="98">
        <f>K469</f>
        <v>0</v>
      </c>
      <c r="L474" s="99" t="str">
        <f>"(50)"</f>
        <v>(50)</v>
      </c>
      <c r="M474" s="103">
        <f>M469</f>
        <v>0</v>
      </c>
      <c r="N474" s="104" t="str">
        <f>"(50)"</f>
        <v>(50)</v>
      </c>
      <c r="O474" s="103">
        <f>O469</f>
        <v>0</v>
      </c>
      <c r="P474" s="88" t="str">
        <f>"(50)"</f>
        <v>(50)</v>
      </c>
    </row>
    <row r="475" spans="2:16" ht="16.8" thickBot="1" x14ac:dyDescent="0.35">
      <c r="B475" s="161"/>
      <c r="C475" s="162"/>
      <c r="D475" s="162"/>
      <c r="E475" s="162"/>
      <c r="F475" s="162"/>
      <c r="G475" s="162"/>
      <c r="H475" s="195"/>
      <c r="I475" s="131">
        <f>SUM(K475+M475+O475)</f>
        <v>0</v>
      </c>
      <c r="J475" s="132" t="str">
        <f>"(55)"</f>
        <v>(55)</v>
      </c>
      <c r="K475" s="94">
        <f>SUM(K470*1.2)</f>
        <v>0</v>
      </c>
      <c r="L475" s="95" t="str">
        <f>"(55)"</f>
        <v>(55)</v>
      </c>
      <c r="M475" s="131">
        <f>SUM(M470*1.22)</f>
        <v>0</v>
      </c>
      <c r="N475" s="132" t="str">
        <f>"(55)"</f>
        <v>(55)</v>
      </c>
      <c r="O475" s="131">
        <f>SUM(O470*1.22)</f>
        <v>0</v>
      </c>
      <c r="P475" s="97" t="str">
        <f>"(55)"</f>
        <v>(55)</v>
      </c>
    </row>
    <row r="476" spans="2:16" ht="16.2" x14ac:dyDescent="0.3">
      <c r="B476" s="189" t="str">
        <f>'kuni 2025 detsember tegevuskava'!A84&amp;"/"&amp;'kuni 2025 detsember tegevuskava'!C84</f>
        <v>/</v>
      </c>
      <c r="C476" s="157">
        <f>'kuni 2025 detsember tegevuskava'!I84</f>
        <v>0</v>
      </c>
      <c r="D476" s="157">
        <f>'kuni 2025 detsember tegevuskava'!J84</f>
        <v>0</v>
      </c>
      <c r="E476" s="157">
        <f>'kuni 2025 detsember tegevuskava'!K84</f>
        <v>0</v>
      </c>
      <c r="F476" s="157" t="str">
        <f>'kuni 2025 detsember tegevuskava'!O84&amp;"/"</f>
        <v>/</v>
      </c>
      <c r="G476" s="157" t="e" cm="1">
        <f t="array" ref="G476">_xlfn.IFS('kuni 2025 detsember tegevuskava'!G84='kuni 2025 detsember tegevuskava'!$G$97,1,'kuni 2025 detsember tegevuskava'!G84='kuni 2025 detsember tegevuskava'!$G$98,2,'kuni 2025 detsember tegevuskava'!G84='kuni 2025 detsember tegevuskava'!$G$99,3,'kuni 2025 detsember tegevuskava'!G84='kuni 2025 detsember tegevuskava'!$G$100,4)</f>
        <v>#N/A</v>
      </c>
      <c r="H476" s="196" t="e" cm="1">
        <f t="array" ref="H476">_xlfn.IFS(OR('kuni 2025 detsember tegevuskava'!O84='kuni 2025 detsember tegevuskava'!$O$97,'kuni 2025 detsember tegevuskava'!O84='kuni 2025 detsember tegevuskava'!$O$99,'kuni 2025 detsember tegevuskava'!O84='kuni 2025 detsember tegevuskava'!$O$100,'kuni 2025 detsember tegevuskava'!O84='kuni 2025 detsember tegevuskava'!$O$101),1,'kuni 2025 detsember tegevuskava'!O84='kuni 2025 detsember tegevuskava'!$O$102,2,'kuni 2025 detsember tegevuskava'!O84='kuni 2025 detsember tegevuskava'!$O$103,2,'kuni 2025 detsember tegevuskava'!O84='kuni 2025 detsember tegevuskava'!$O$98,3)</f>
        <v>#N/A</v>
      </c>
      <c r="I476" s="133">
        <f>SUM(I477:I479)</f>
        <v>0</v>
      </c>
      <c r="J476" s="134"/>
      <c r="K476" s="82">
        <f>SUM(K477:K479)</f>
        <v>0</v>
      </c>
      <c r="L476" s="84"/>
      <c r="M476" s="133">
        <f>SUM(M477:M479)</f>
        <v>0</v>
      </c>
      <c r="N476" s="134"/>
      <c r="O476" s="82">
        <f>SUM(O477:O479)</f>
        <v>0</v>
      </c>
      <c r="P476" s="86"/>
    </row>
    <row r="477" spans="2:16" ht="16.2" x14ac:dyDescent="0.3">
      <c r="B477" s="146"/>
      <c r="C477" s="8"/>
      <c r="D477" s="8"/>
      <c r="E477" s="8"/>
      <c r="F477" s="8"/>
      <c r="G477" s="8"/>
      <c r="H477" s="194"/>
      <c r="I477" s="103">
        <f>SUM(K477+M477+O477)</f>
        <v>0</v>
      </c>
      <c r="J477" s="104" t="str">
        <f>"(15)"</f>
        <v>(15)</v>
      </c>
      <c r="K477" s="98">
        <f>'kuni 2025 detsember tegevuskava'!W84</f>
        <v>0</v>
      </c>
      <c r="L477" s="99" t="str">
        <f>"(15)"</f>
        <v>(15)</v>
      </c>
      <c r="M477" s="103">
        <f>'kuni 2025 detsember tegevuskava'!Z84</f>
        <v>0</v>
      </c>
      <c r="N477" s="104" t="str">
        <f>"(15)"</f>
        <v>(15)</v>
      </c>
      <c r="O477" s="98">
        <f>'kuni 2025 detsember tegevuskava'!AC84</f>
        <v>0</v>
      </c>
      <c r="P477" s="88" t="str">
        <f>"(15)"</f>
        <v>(15)</v>
      </c>
    </row>
    <row r="478" spans="2:16" ht="16.2" x14ac:dyDescent="0.3">
      <c r="B478" s="146"/>
      <c r="C478" s="8"/>
      <c r="D478" s="8"/>
      <c r="E478" s="8"/>
      <c r="F478" s="8"/>
      <c r="G478" s="8"/>
      <c r="H478" s="194"/>
      <c r="I478" s="103">
        <f>SUM(K478+M478+O478)</f>
        <v>0</v>
      </c>
      <c r="J478" s="104" t="str">
        <f>"(50)"</f>
        <v>(50)</v>
      </c>
      <c r="K478" s="98">
        <f>'kuni 2025 detsember tegevuskava'!X84</f>
        <v>0</v>
      </c>
      <c r="L478" s="99" t="str">
        <f>"(50)"</f>
        <v>(50)</v>
      </c>
      <c r="M478" s="103">
        <f>'kuni 2025 detsember tegevuskava'!AA84</f>
        <v>0</v>
      </c>
      <c r="N478" s="104" t="str">
        <f>"(50)"</f>
        <v>(50)</v>
      </c>
      <c r="O478" s="98">
        <f>'kuni 2025 detsember tegevuskava'!AD84</f>
        <v>0</v>
      </c>
      <c r="P478" s="88" t="str">
        <f>"(50)"</f>
        <v>(50)</v>
      </c>
    </row>
    <row r="479" spans="2:16" ht="16.2" x14ac:dyDescent="0.3">
      <c r="B479" s="146"/>
      <c r="C479" s="8"/>
      <c r="D479" s="8"/>
      <c r="E479" s="8"/>
      <c r="F479" s="8"/>
      <c r="G479" s="8"/>
      <c r="H479" s="194"/>
      <c r="I479" s="105">
        <f>SUM(K479+M479+O479)</f>
        <v>0</v>
      </c>
      <c r="J479" s="106" t="str">
        <f>"(55)"</f>
        <v>(55)</v>
      </c>
      <c r="K479" s="100">
        <f>'kuni 2025 detsember tegevuskava'!Y84</f>
        <v>0</v>
      </c>
      <c r="L479" s="89" t="str">
        <f>"(55)"</f>
        <v>(55)</v>
      </c>
      <c r="M479" s="105">
        <f>'kuni 2025 detsember tegevuskava'!AB84</f>
        <v>0</v>
      </c>
      <c r="N479" s="106" t="str">
        <f>"(55)"</f>
        <v>(55)</v>
      </c>
      <c r="O479" s="100">
        <f>'kuni 2025 detsember tegevuskava'!AE84</f>
        <v>0</v>
      </c>
      <c r="P479" s="91" t="str">
        <f>"(55)"</f>
        <v>(55)</v>
      </c>
    </row>
    <row r="480" spans="2:16" ht="16.2" x14ac:dyDescent="0.3">
      <c r="B480" s="146"/>
      <c r="C480" s="8"/>
      <c r="D480" s="8"/>
      <c r="E480" s="8"/>
      <c r="F480" s="8"/>
      <c r="G480" s="8"/>
      <c r="H480" s="194"/>
      <c r="I480" s="152" t="s">
        <v>242</v>
      </c>
      <c r="J480" s="8"/>
      <c r="K480" s="8"/>
      <c r="L480" s="8"/>
      <c r="M480" s="8"/>
      <c r="N480" s="8"/>
      <c r="O480" s="8"/>
      <c r="P480" s="160"/>
    </row>
    <row r="481" spans="2:16" ht="16.2" x14ac:dyDescent="0.3">
      <c r="B481" s="146"/>
      <c r="C481" s="8"/>
      <c r="D481" s="8"/>
      <c r="E481" s="8"/>
      <c r="F481" s="8"/>
      <c r="G481" s="8"/>
      <c r="H481" s="194"/>
      <c r="I481" s="101">
        <f>SUM(I482:I484)</f>
        <v>0</v>
      </c>
      <c r="J481" s="102"/>
      <c r="K481" s="92">
        <f>SUM(K482:K484)</f>
        <v>0</v>
      </c>
      <c r="L481" s="93"/>
      <c r="M481" s="101">
        <f>SUM(M482:M484)</f>
        <v>0</v>
      </c>
      <c r="N481" s="107"/>
      <c r="O481" s="101">
        <f>SUM(O482:O484)</f>
        <v>0</v>
      </c>
      <c r="P481" s="135"/>
    </row>
    <row r="482" spans="2:16" ht="16.2" x14ac:dyDescent="0.3">
      <c r="B482" s="146"/>
      <c r="C482" s="8"/>
      <c r="D482" s="8"/>
      <c r="E482" s="8"/>
      <c r="F482" s="8"/>
      <c r="G482" s="8"/>
      <c r="H482" s="194"/>
      <c r="I482" s="103">
        <f>SUM(K482+M482+O482)</f>
        <v>0</v>
      </c>
      <c r="J482" s="104" t="str">
        <f>"(15)"</f>
        <v>(15)</v>
      </c>
      <c r="K482" s="98">
        <f>SUM(K477*1.2)</f>
        <v>0</v>
      </c>
      <c r="L482" s="99" t="str">
        <f>"(15)"</f>
        <v>(15)</v>
      </c>
      <c r="M482" s="103">
        <f>SUM(M477*1.22)</f>
        <v>0</v>
      </c>
      <c r="N482" s="104" t="str">
        <f>"(15)"</f>
        <v>(15)</v>
      </c>
      <c r="O482" s="103">
        <f>SUM(O477*1.22)</f>
        <v>0</v>
      </c>
      <c r="P482" s="88" t="str">
        <f>"(15)"</f>
        <v>(15)</v>
      </c>
    </row>
    <row r="483" spans="2:16" ht="16.2" x14ac:dyDescent="0.3">
      <c r="B483" s="146"/>
      <c r="C483" s="8"/>
      <c r="D483" s="8"/>
      <c r="E483" s="8"/>
      <c r="F483" s="8"/>
      <c r="G483" s="8"/>
      <c r="H483" s="194"/>
      <c r="I483" s="103">
        <f>SUM(K483+M483+O483)</f>
        <v>0</v>
      </c>
      <c r="J483" s="104" t="str">
        <f>"(50)"</f>
        <v>(50)</v>
      </c>
      <c r="K483" s="98">
        <f>K478</f>
        <v>0</v>
      </c>
      <c r="L483" s="99" t="str">
        <f>"(50)"</f>
        <v>(50)</v>
      </c>
      <c r="M483" s="103">
        <f>M478</f>
        <v>0</v>
      </c>
      <c r="N483" s="104" t="str">
        <f>"(50)"</f>
        <v>(50)</v>
      </c>
      <c r="O483" s="103">
        <f>O478</f>
        <v>0</v>
      </c>
      <c r="P483" s="88" t="str">
        <f>"(50)"</f>
        <v>(50)</v>
      </c>
    </row>
    <row r="484" spans="2:16" ht="16.8" thickBot="1" x14ac:dyDescent="0.35">
      <c r="B484" s="161"/>
      <c r="C484" s="162"/>
      <c r="D484" s="162"/>
      <c r="E484" s="162"/>
      <c r="F484" s="162"/>
      <c r="G484" s="162"/>
      <c r="H484" s="195"/>
      <c r="I484" s="131">
        <f>SUM(K484+M484+O484)</f>
        <v>0</v>
      </c>
      <c r="J484" s="132" t="str">
        <f>"(55)"</f>
        <v>(55)</v>
      </c>
      <c r="K484" s="94">
        <f>SUM(K479*1.2)</f>
        <v>0</v>
      </c>
      <c r="L484" s="95" t="str">
        <f>"(55)"</f>
        <v>(55)</v>
      </c>
      <c r="M484" s="131">
        <f>SUM(M479*1.22)</f>
        <v>0</v>
      </c>
      <c r="N484" s="132" t="str">
        <f>"(55)"</f>
        <v>(55)</v>
      </c>
      <c r="O484" s="131">
        <f>SUM(O479*1.22)</f>
        <v>0</v>
      </c>
      <c r="P484" s="97" t="str">
        <f>"(55)"</f>
        <v>(55)</v>
      </c>
    </row>
    <row r="485" spans="2:16" ht="16.2" x14ac:dyDescent="0.3">
      <c r="B485" s="189" t="str">
        <f>'kuni 2025 detsember tegevuskava'!A85&amp;"/"&amp;'kuni 2025 detsember tegevuskava'!C85</f>
        <v>/</v>
      </c>
      <c r="C485" s="157">
        <f>'kuni 2025 detsember tegevuskava'!I85</f>
        <v>0</v>
      </c>
      <c r="D485" s="157">
        <f>'kuni 2025 detsember tegevuskava'!J85</f>
        <v>0</v>
      </c>
      <c r="E485" s="157">
        <f>'kuni 2025 detsember tegevuskava'!K85</f>
        <v>0</v>
      </c>
      <c r="F485" s="157" t="str">
        <f>'kuni 2025 detsember tegevuskava'!O85&amp;"/"</f>
        <v>/</v>
      </c>
      <c r="G485" s="157" t="e" cm="1">
        <f t="array" ref="G485">_xlfn.IFS('kuni 2025 detsember tegevuskava'!G85='kuni 2025 detsember tegevuskava'!$G$97,1,'kuni 2025 detsember tegevuskava'!G85='kuni 2025 detsember tegevuskava'!$G$98,2,'kuni 2025 detsember tegevuskava'!G85='kuni 2025 detsember tegevuskava'!$G$99,3,'kuni 2025 detsember tegevuskava'!G85='kuni 2025 detsember tegevuskava'!$G$100,4)</f>
        <v>#N/A</v>
      </c>
      <c r="H485" s="196" t="e" cm="1">
        <f t="array" ref="H485">_xlfn.IFS(OR('kuni 2025 detsember tegevuskava'!O85='kuni 2025 detsember tegevuskava'!$O$97,'kuni 2025 detsember tegevuskava'!O85='kuni 2025 detsember tegevuskava'!$O$99,'kuni 2025 detsember tegevuskava'!O85='kuni 2025 detsember tegevuskava'!$O$100,'kuni 2025 detsember tegevuskava'!O85='kuni 2025 detsember tegevuskava'!$O$101),1,'kuni 2025 detsember tegevuskava'!O85='kuni 2025 detsember tegevuskava'!$O$102,2,'kuni 2025 detsember tegevuskava'!O85='kuni 2025 detsember tegevuskava'!$O$103,2,'kuni 2025 detsember tegevuskava'!O85='kuni 2025 detsember tegevuskava'!$O$98,3)</f>
        <v>#N/A</v>
      </c>
      <c r="I485" s="133">
        <f>SUM(I486:I488)</f>
        <v>0</v>
      </c>
      <c r="J485" s="134"/>
      <c r="K485" s="82">
        <f>SUM(K486:K488)</f>
        <v>0</v>
      </c>
      <c r="L485" s="84"/>
      <c r="M485" s="133">
        <f>SUM(M486:M488)</f>
        <v>0</v>
      </c>
      <c r="N485" s="134"/>
      <c r="O485" s="82">
        <f>SUM(O486:O488)</f>
        <v>0</v>
      </c>
      <c r="P485" s="86"/>
    </row>
    <row r="486" spans="2:16" ht="16.2" x14ac:dyDescent="0.3">
      <c r="B486" s="146"/>
      <c r="C486" s="8"/>
      <c r="D486" s="8"/>
      <c r="E486" s="8"/>
      <c r="F486" s="8"/>
      <c r="G486" s="8"/>
      <c r="H486" s="194"/>
      <c r="I486" s="103">
        <f>SUM(K486+M486+O486)</f>
        <v>0</v>
      </c>
      <c r="J486" s="104" t="str">
        <f>"(15)"</f>
        <v>(15)</v>
      </c>
      <c r="K486" s="98">
        <f>'kuni 2025 detsember tegevuskava'!W85</f>
        <v>0</v>
      </c>
      <c r="L486" s="99" t="str">
        <f>"(15)"</f>
        <v>(15)</v>
      </c>
      <c r="M486" s="103">
        <f>'kuni 2025 detsember tegevuskava'!Z85</f>
        <v>0</v>
      </c>
      <c r="N486" s="104" t="str">
        <f>"(15)"</f>
        <v>(15)</v>
      </c>
      <c r="O486" s="98">
        <f>'kuni 2025 detsember tegevuskava'!AC85</f>
        <v>0</v>
      </c>
      <c r="P486" s="88" t="str">
        <f>"(15)"</f>
        <v>(15)</v>
      </c>
    </row>
    <row r="487" spans="2:16" ht="16.2" x14ac:dyDescent="0.3">
      <c r="B487" s="146"/>
      <c r="C487" s="8"/>
      <c r="D487" s="8"/>
      <c r="E487" s="8"/>
      <c r="F487" s="8"/>
      <c r="G487" s="8"/>
      <c r="H487" s="194"/>
      <c r="I487" s="103">
        <f>SUM(K487+M487+O487)</f>
        <v>0</v>
      </c>
      <c r="J487" s="104" t="str">
        <f>"(50)"</f>
        <v>(50)</v>
      </c>
      <c r="K487" s="98">
        <f>'kuni 2025 detsember tegevuskava'!X85</f>
        <v>0</v>
      </c>
      <c r="L487" s="99" t="str">
        <f>"(50)"</f>
        <v>(50)</v>
      </c>
      <c r="M487" s="103">
        <f>'kuni 2025 detsember tegevuskava'!AA85</f>
        <v>0</v>
      </c>
      <c r="N487" s="104" t="str">
        <f>"(50)"</f>
        <v>(50)</v>
      </c>
      <c r="O487" s="98">
        <f>'kuni 2025 detsember tegevuskava'!AD85</f>
        <v>0</v>
      </c>
      <c r="P487" s="88" t="str">
        <f>"(50)"</f>
        <v>(50)</v>
      </c>
    </row>
    <row r="488" spans="2:16" ht="16.2" x14ac:dyDescent="0.3">
      <c r="B488" s="146"/>
      <c r="C488" s="8"/>
      <c r="D488" s="8"/>
      <c r="E488" s="8"/>
      <c r="F488" s="8"/>
      <c r="G488" s="8"/>
      <c r="H488" s="194"/>
      <c r="I488" s="105">
        <f>SUM(K488+M488+O488)</f>
        <v>0</v>
      </c>
      <c r="J488" s="106" t="str">
        <f>"(55)"</f>
        <v>(55)</v>
      </c>
      <c r="K488" s="100">
        <f>'kuni 2025 detsember tegevuskava'!Y85</f>
        <v>0</v>
      </c>
      <c r="L488" s="89" t="str">
        <f>"(55)"</f>
        <v>(55)</v>
      </c>
      <c r="M488" s="105">
        <f>'kuni 2025 detsember tegevuskava'!AB85</f>
        <v>0</v>
      </c>
      <c r="N488" s="106" t="str">
        <f>"(55)"</f>
        <v>(55)</v>
      </c>
      <c r="O488" s="100">
        <f>'kuni 2025 detsember tegevuskava'!AE85</f>
        <v>0</v>
      </c>
      <c r="P488" s="91" t="str">
        <f>"(55)"</f>
        <v>(55)</v>
      </c>
    </row>
    <row r="489" spans="2:16" ht="16.2" x14ac:dyDescent="0.3">
      <c r="B489" s="146"/>
      <c r="C489" s="8"/>
      <c r="D489" s="8"/>
      <c r="E489" s="8"/>
      <c r="F489" s="8"/>
      <c r="G489" s="8"/>
      <c r="H489" s="194"/>
      <c r="I489" s="152" t="s">
        <v>242</v>
      </c>
      <c r="J489" s="8"/>
      <c r="K489" s="8"/>
      <c r="L489" s="8"/>
      <c r="M489" s="8"/>
      <c r="N489" s="8"/>
      <c r="O489" s="8"/>
      <c r="P489" s="160"/>
    </row>
    <row r="490" spans="2:16" ht="16.2" x14ac:dyDescent="0.3">
      <c r="B490" s="146"/>
      <c r="C490" s="8"/>
      <c r="D490" s="8"/>
      <c r="E490" s="8"/>
      <c r="F490" s="8"/>
      <c r="G490" s="8"/>
      <c r="H490" s="194"/>
      <c r="I490" s="101">
        <f>SUM(I491:I493)</f>
        <v>0</v>
      </c>
      <c r="J490" s="102"/>
      <c r="K490" s="92">
        <f>SUM(K491:K493)</f>
        <v>0</v>
      </c>
      <c r="L490" s="93"/>
      <c r="M490" s="101">
        <f>SUM(M491:M493)</f>
        <v>0</v>
      </c>
      <c r="N490" s="107"/>
      <c r="O490" s="101">
        <f>SUM(O491:O493)</f>
        <v>0</v>
      </c>
      <c r="P490" s="135"/>
    </row>
    <row r="491" spans="2:16" ht="16.2" x14ac:dyDescent="0.3">
      <c r="B491" s="146"/>
      <c r="C491" s="8"/>
      <c r="D491" s="8"/>
      <c r="E491" s="8"/>
      <c r="F491" s="8"/>
      <c r="G491" s="8"/>
      <c r="H491" s="194"/>
      <c r="I491" s="103">
        <f>SUM(K491+M491+O491)</f>
        <v>0</v>
      </c>
      <c r="J491" s="104" t="str">
        <f>"(15)"</f>
        <v>(15)</v>
      </c>
      <c r="K491" s="98">
        <f>SUM(K486*1.2)</f>
        <v>0</v>
      </c>
      <c r="L491" s="99" t="str">
        <f>"(15)"</f>
        <v>(15)</v>
      </c>
      <c r="M491" s="103">
        <f>SUM(M486*1.22)</f>
        <v>0</v>
      </c>
      <c r="N491" s="104" t="str">
        <f>"(15)"</f>
        <v>(15)</v>
      </c>
      <c r="O491" s="103">
        <f>SUM(O486*1.22)</f>
        <v>0</v>
      </c>
      <c r="P491" s="88" t="str">
        <f>"(15)"</f>
        <v>(15)</v>
      </c>
    </row>
    <row r="492" spans="2:16" ht="16.2" x14ac:dyDescent="0.3">
      <c r="B492" s="146"/>
      <c r="C492" s="8"/>
      <c r="D492" s="8"/>
      <c r="E492" s="8"/>
      <c r="F492" s="8"/>
      <c r="G492" s="8"/>
      <c r="H492" s="194"/>
      <c r="I492" s="103">
        <f>SUM(K492+M492+O492)</f>
        <v>0</v>
      </c>
      <c r="J492" s="104" t="str">
        <f>"(50)"</f>
        <v>(50)</v>
      </c>
      <c r="K492" s="98">
        <f>K487</f>
        <v>0</v>
      </c>
      <c r="L492" s="99" t="str">
        <f>"(50)"</f>
        <v>(50)</v>
      </c>
      <c r="M492" s="103">
        <f>M487</f>
        <v>0</v>
      </c>
      <c r="N492" s="104" t="str">
        <f>"(50)"</f>
        <v>(50)</v>
      </c>
      <c r="O492" s="103">
        <f>O487</f>
        <v>0</v>
      </c>
      <c r="P492" s="88" t="str">
        <f>"(50)"</f>
        <v>(50)</v>
      </c>
    </row>
    <row r="493" spans="2:16" ht="16.8" thickBot="1" x14ac:dyDescent="0.35">
      <c r="B493" s="161"/>
      <c r="C493" s="162"/>
      <c r="D493" s="162"/>
      <c r="E493" s="162"/>
      <c r="F493" s="162"/>
      <c r="G493" s="162"/>
      <c r="H493" s="195"/>
      <c r="I493" s="131">
        <f>SUM(K493+M493+O493)</f>
        <v>0</v>
      </c>
      <c r="J493" s="132" t="str">
        <f>"(55)"</f>
        <v>(55)</v>
      </c>
      <c r="K493" s="94">
        <f>SUM(K488*1.2)</f>
        <v>0</v>
      </c>
      <c r="L493" s="95" t="str">
        <f>"(55)"</f>
        <v>(55)</v>
      </c>
      <c r="M493" s="131">
        <f>SUM(M488*1.22)</f>
        <v>0</v>
      </c>
      <c r="N493" s="132" t="str">
        <f>"(55)"</f>
        <v>(55)</v>
      </c>
      <c r="O493" s="131">
        <f>SUM(O488*1.22)</f>
        <v>0</v>
      </c>
      <c r="P493" s="97" t="str">
        <f>"(55)"</f>
        <v>(55)</v>
      </c>
    </row>
    <row r="494" spans="2:16" ht="16.2" x14ac:dyDescent="0.3">
      <c r="B494" s="189" t="str">
        <f>'kuni 2025 detsember tegevuskava'!A86&amp;"/"&amp;'kuni 2025 detsember tegevuskava'!C86</f>
        <v>/</v>
      </c>
      <c r="C494" s="157">
        <f>'kuni 2025 detsember tegevuskava'!I86</f>
        <v>0</v>
      </c>
      <c r="D494" s="157">
        <f>'kuni 2025 detsember tegevuskava'!J86</f>
        <v>0</v>
      </c>
      <c r="E494" s="157">
        <f>'kuni 2025 detsember tegevuskava'!K86</f>
        <v>0</v>
      </c>
      <c r="F494" s="157" t="str">
        <f>'kuni 2025 detsember tegevuskava'!O86&amp;"/"</f>
        <v>/</v>
      </c>
      <c r="G494" s="157" t="e" cm="1">
        <f t="array" ref="G494">_xlfn.IFS('kuni 2025 detsember tegevuskava'!G86='kuni 2025 detsember tegevuskava'!$G$97,1,'kuni 2025 detsember tegevuskava'!G86='kuni 2025 detsember tegevuskava'!$G$98,2,'kuni 2025 detsember tegevuskava'!G86='kuni 2025 detsember tegevuskava'!$G$99,3,'kuni 2025 detsember tegevuskava'!G86='kuni 2025 detsember tegevuskava'!$G$100,4)</f>
        <v>#N/A</v>
      </c>
      <c r="H494" s="196" t="e" cm="1">
        <f t="array" ref="H494">_xlfn.IFS(OR('kuni 2025 detsember tegevuskava'!O86='kuni 2025 detsember tegevuskava'!$O$97,'kuni 2025 detsember tegevuskava'!O86='kuni 2025 detsember tegevuskava'!$O$99,'kuni 2025 detsember tegevuskava'!O86='kuni 2025 detsember tegevuskava'!$O$100,'kuni 2025 detsember tegevuskava'!O86='kuni 2025 detsember tegevuskava'!$O$101),1,'kuni 2025 detsember tegevuskava'!O86='kuni 2025 detsember tegevuskava'!$O$102,2,'kuni 2025 detsember tegevuskava'!O86='kuni 2025 detsember tegevuskava'!$O$103,2,'kuni 2025 detsember tegevuskava'!O86='kuni 2025 detsember tegevuskava'!$O$98,3)</f>
        <v>#N/A</v>
      </c>
      <c r="I494" s="133">
        <f>SUM(I495:I497)</f>
        <v>0</v>
      </c>
      <c r="J494" s="134"/>
      <c r="K494" s="82">
        <f>SUM(K495:K497)</f>
        <v>0</v>
      </c>
      <c r="L494" s="84"/>
      <c r="M494" s="133">
        <f>SUM(M495:M497)</f>
        <v>0</v>
      </c>
      <c r="N494" s="134"/>
      <c r="O494" s="82">
        <f>SUM(O495:O497)</f>
        <v>0</v>
      </c>
      <c r="P494" s="86"/>
    </row>
    <row r="495" spans="2:16" ht="16.2" x14ac:dyDescent="0.3">
      <c r="B495" s="146"/>
      <c r="C495" s="8"/>
      <c r="D495" s="8"/>
      <c r="E495" s="8"/>
      <c r="F495" s="8"/>
      <c r="G495" s="8"/>
      <c r="H495" s="194"/>
      <c r="I495" s="103">
        <f>SUM(K495+M495+O495)</f>
        <v>0</v>
      </c>
      <c r="J495" s="104" t="str">
        <f>"(15)"</f>
        <v>(15)</v>
      </c>
      <c r="K495" s="98">
        <f>'kuni 2025 detsember tegevuskava'!W86</f>
        <v>0</v>
      </c>
      <c r="L495" s="99" t="str">
        <f>"(15)"</f>
        <v>(15)</v>
      </c>
      <c r="M495" s="103">
        <f>'kuni 2025 detsember tegevuskava'!Z86</f>
        <v>0</v>
      </c>
      <c r="N495" s="104" t="str">
        <f>"(15)"</f>
        <v>(15)</v>
      </c>
      <c r="O495" s="98">
        <f>'kuni 2025 detsember tegevuskava'!AC86</f>
        <v>0</v>
      </c>
      <c r="P495" s="88" t="str">
        <f>"(15)"</f>
        <v>(15)</v>
      </c>
    </row>
    <row r="496" spans="2:16" ht="16.2" x14ac:dyDescent="0.3">
      <c r="B496" s="146"/>
      <c r="C496" s="8"/>
      <c r="D496" s="8"/>
      <c r="E496" s="8"/>
      <c r="F496" s="8"/>
      <c r="G496" s="8"/>
      <c r="H496" s="194"/>
      <c r="I496" s="103">
        <f>SUM(K496+M496+O496)</f>
        <v>0</v>
      </c>
      <c r="J496" s="104" t="str">
        <f>"(50)"</f>
        <v>(50)</v>
      </c>
      <c r="K496" s="98">
        <f>'kuni 2025 detsember tegevuskava'!X86</f>
        <v>0</v>
      </c>
      <c r="L496" s="99" t="str">
        <f>"(50)"</f>
        <v>(50)</v>
      </c>
      <c r="M496" s="103">
        <f>'kuni 2025 detsember tegevuskava'!AA86</f>
        <v>0</v>
      </c>
      <c r="N496" s="104" t="str">
        <f>"(50)"</f>
        <v>(50)</v>
      </c>
      <c r="O496" s="98">
        <f>'kuni 2025 detsember tegevuskava'!AD86</f>
        <v>0</v>
      </c>
      <c r="P496" s="88" t="str">
        <f>"(50)"</f>
        <v>(50)</v>
      </c>
    </row>
    <row r="497" spans="2:16" ht="16.2" x14ac:dyDescent="0.3">
      <c r="B497" s="146"/>
      <c r="C497" s="8"/>
      <c r="D497" s="8"/>
      <c r="E497" s="8"/>
      <c r="F497" s="8"/>
      <c r="G497" s="8"/>
      <c r="H497" s="194"/>
      <c r="I497" s="103">
        <f>SUM(K497+M497+O497)</f>
        <v>0</v>
      </c>
      <c r="J497" s="104" t="str">
        <f>"(55)"</f>
        <v>(55)</v>
      </c>
      <c r="K497" s="98">
        <f>'kuni 2025 detsember tegevuskava'!Y86</f>
        <v>0</v>
      </c>
      <c r="L497" s="99" t="str">
        <f>"(55)"</f>
        <v>(55)</v>
      </c>
      <c r="M497" s="103">
        <f>'kuni 2025 detsember tegevuskava'!AB86</f>
        <v>0</v>
      </c>
      <c r="N497" s="104" t="str">
        <f>"(55)"</f>
        <v>(55)</v>
      </c>
      <c r="O497" s="98">
        <f>'kuni 2025 detsember tegevuskava'!AE86</f>
        <v>0</v>
      </c>
      <c r="P497" s="88" t="str">
        <f>"(55)"</f>
        <v>(55)</v>
      </c>
    </row>
    <row r="498" spans="2:16" ht="16.2" x14ac:dyDescent="0.3">
      <c r="B498" s="146"/>
      <c r="C498" s="8"/>
      <c r="D498" s="8"/>
      <c r="E498" s="8"/>
      <c r="F498" s="8"/>
      <c r="G498" s="8"/>
      <c r="H498" s="194"/>
      <c r="I498" s="185" t="s">
        <v>242</v>
      </c>
      <c r="J498" s="197"/>
      <c r="K498" s="197"/>
      <c r="L498" s="197"/>
      <c r="M498" s="197"/>
      <c r="N498" s="197"/>
      <c r="O498" s="197"/>
      <c r="P498" s="198"/>
    </row>
    <row r="499" spans="2:16" ht="16.2" x14ac:dyDescent="0.3">
      <c r="B499" s="146"/>
      <c r="C499" s="8"/>
      <c r="D499" s="8"/>
      <c r="E499" s="8"/>
      <c r="F499" s="8"/>
      <c r="G499" s="8"/>
      <c r="H499" s="194"/>
      <c r="I499" s="180">
        <f>SUM(I500:I502)</f>
        <v>0</v>
      </c>
      <c r="J499" s="104"/>
      <c r="K499" s="173">
        <f>SUM(K500:K502)</f>
        <v>0</v>
      </c>
      <c r="L499" s="186"/>
      <c r="M499" s="180">
        <f>SUM(M500:M502)</f>
        <v>0</v>
      </c>
      <c r="N499" s="169"/>
      <c r="O499" s="180">
        <f>SUM(O500:O502)</f>
        <v>0</v>
      </c>
      <c r="P499" s="69"/>
    </row>
    <row r="500" spans="2:16" ht="16.2" x14ac:dyDescent="0.3">
      <c r="B500" s="146"/>
      <c r="C500" s="8"/>
      <c r="D500" s="8"/>
      <c r="E500" s="8"/>
      <c r="F500" s="8"/>
      <c r="G500" s="8"/>
      <c r="H500" s="194"/>
      <c r="I500" s="103">
        <f>SUM(K500+M500+O500)</f>
        <v>0</v>
      </c>
      <c r="J500" s="104" t="str">
        <f>"(15)"</f>
        <v>(15)</v>
      </c>
      <c r="K500" s="98">
        <f>SUM(K495*1.2)</f>
        <v>0</v>
      </c>
      <c r="L500" s="99" t="str">
        <f>"(15)"</f>
        <v>(15)</v>
      </c>
      <c r="M500" s="103">
        <f>SUM(M495*1.22)</f>
        <v>0</v>
      </c>
      <c r="N500" s="104" t="str">
        <f>"(15)"</f>
        <v>(15)</v>
      </c>
      <c r="O500" s="103">
        <f>SUM(O495*1.22)</f>
        <v>0</v>
      </c>
      <c r="P500" s="88" t="str">
        <f>"(15)"</f>
        <v>(15)</v>
      </c>
    </row>
    <row r="501" spans="2:16" ht="16.2" x14ac:dyDescent="0.3">
      <c r="B501" s="146"/>
      <c r="C501" s="8"/>
      <c r="D501" s="8"/>
      <c r="E501" s="8"/>
      <c r="F501" s="8"/>
      <c r="G501" s="8"/>
      <c r="H501" s="194"/>
      <c r="I501" s="103">
        <f>SUM(K501+M501+O501)</f>
        <v>0</v>
      </c>
      <c r="J501" s="104" t="str">
        <f>"(50)"</f>
        <v>(50)</v>
      </c>
      <c r="K501" s="98">
        <f>K496</f>
        <v>0</v>
      </c>
      <c r="L501" s="99" t="str">
        <f>"(50)"</f>
        <v>(50)</v>
      </c>
      <c r="M501" s="103">
        <f>M496</f>
        <v>0</v>
      </c>
      <c r="N501" s="104" t="str">
        <f>"(50)"</f>
        <v>(50)</v>
      </c>
      <c r="O501" s="103">
        <f>O496</f>
        <v>0</v>
      </c>
      <c r="P501" s="88" t="str">
        <f>"(50)"</f>
        <v>(50)</v>
      </c>
    </row>
    <row r="502" spans="2:16" ht="16.8" thickBot="1" x14ac:dyDescent="0.35">
      <c r="B502" s="161"/>
      <c r="C502" s="162"/>
      <c r="D502" s="162"/>
      <c r="E502" s="162"/>
      <c r="F502" s="162"/>
      <c r="G502" s="162"/>
      <c r="H502" s="195"/>
      <c r="I502" s="131">
        <f>SUM(K502+M502+O502)</f>
        <v>0</v>
      </c>
      <c r="J502" s="132" t="str">
        <f>"(55)"</f>
        <v>(55)</v>
      </c>
      <c r="K502" s="94">
        <f>SUM(K497*1.2)</f>
        <v>0</v>
      </c>
      <c r="L502" s="95" t="str">
        <f>"(55)"</f>
        <v>(55)</v>
      </c>
      <c r="M502" s="131">
        <f>SUM(M497*1.22)</f>
        <v>0</v>
      </c>
      <c r="N502" s="132" t="str">
        <f>"(55)"</f>
        <v>(55)</v>
      </c>
      <c r="O502" s="131">
        <f>SUM(O497*1.22)</f>
        <v>0</v>
      </c>
      <c r="P502" s="97" t="str">
        <f>"(55)"</f>
        <v>(55)</v>
      </c>
    </row>
    <row r="503" spans="2:16" ht="16.2" x14ac:dyDescent="0.3">
      <c r="B503" s="189" t="str">
        <f>'kuni 2025 detsember tegevuskava'!A87&amp;"/"&amp;'kuni 2025 detsember tegevuskava'!C87</f>
        <v>/</v>
      </c>
      <c r="C503" s="157">
        <f>'kuni 2025 detsember tegevuskava'!I87</f>
        <v>0</v>
      </c>
      <c r="D503" s="157">
        <f>'kuni 2025 detsember tegevuskava'!J87</f>
        <v>0</v>
      </c>
      <c r="E503" s="157">
        <f>'kuni 2025 detsember tegevuskava'!K87</f>
        <v>0</v>
      </c>
      <c r="F503" s="157" t="str">
        <f>'kuni 2025 detsember tegevuskava'!O87&amp;"/"</f>
        <v>/</v>
      </c>
      <c r="G503" s="157" t="e" cm="1">
        <f t="array" ref="G503">_xlfn.IFS('kuni 2025 detsember tegevuskava'!G87='kuni 2025 detsember tegevuskava'!$G$97,1,'kuni 2025 detsember tegevuskava'!G87='kuni 2025 detsember tegevuskava'!$G$98,2,'kuni 2025 detsember tegevuskava'!G87='kuni 2025 detsember tegevuskava'!$G$99,3,'kuni 2025 detsember tegevuskava'!G87='kuni 2025 detsember tegevuskava'!$G$100,4)</f>
        <v>#N/A</v>
      </c>
      <c r="H503" s="196" t="e" cm="1">
        <f t="array" ref="H503">_xlfn.IFS(OR('kuni 2025 detsember tegevuskava'!O87='kuni 2025 detsember tegevuskava'!$O$97,'kuni 2025 detsember tegevuskava'!O87='kuni 2025 detsember tegevuskava'!$O$99,'kuni 2025 detsember tegevuskava'!O87='kuni 2025 detsember tegevuskava'!$O$100,'kuni 2025 detsember tegevuskava'!O87='kuni 2025 detsember tegevuskava'!$O$101),1,'kuni 2025 detsember tegevuskava'!O87='kuni 2025 detsember tegevuskava'!$O$102,2,'kuni 2025 detsember tegevuskava'!O87='kuni 2025 detsember tegevuskava'!$O$103,2,'kuni 2025 detsember tegevuskava'!O87='kuni 2025 detsember tegevuskava'!$O$98,3)</f>
        <v>#N/A</v>
      </c>
      <c r="I503" s="133">
        <f>SUM(I504:I506)</f>
        <v>0</v>
      </c>
      <c r="J503" s="134"/>
      <c r="K503" s="82">
        <f>SUM(K504:K506)</f>
        <v>0</v>
      </c>
      <c r="L503" s="84"/>
      <c r="M503" s="133">
        <f>SUM(M504:M506)</f>
        <v>0</v>
      </c>
      <c r="N503" s="134"/>
      <c r="O503" s="82">
        <f>SUM(O504:O506)</f>
        <v>0</v>
      </c>
      <c r="P503" s="86"/>
    </row>
    <row r="504" spans="2:16" ht="16.2" x14ac:dyDescent="0.3">
      <c r="B504" s="146"/>
      <c r="C504" s="8"/>
      <c r="D504" s="8"/>
      <c r="E504" s="8"/>
      <c r="F504" s="8"/>
      <c r="G504" s="8"/>
      <c r="H504" s="194"/>
      <c r="I504" s="103">
        <f>SUM(K504+M504+O504)</f>
        <v>0</v>
      </c>
      <c r="J504" s="104" t="str">
        <f>"(15)"</f>
        <v>(15)</v>
      </c>
      <c r="K504" s="98">
        <f>'kuni 2025 detsember tegevuskava'!W87</f>
        <v>0</v>
      </c>
      <c r="L504" s="99" t="str">
        <f>"(15)"</f>
        <v>(15)</v>
      </c>
      <c r="M504" s="103">
        <f>'kuni 2025 detsember tegevuskava'!Z87</f>
        <v>0</v>
      </c>
      <c r="N504" s="104" t="str">
        <f>"(15)"</f>
        <v>(15)</v>
      </c>
      <c r="O504" s="98">
        <f>'kuni 2025 detsember tegevuskava'!AC87</f>
        <v>0</v>
      </c>
      <c r="P504" s="88" t="str">
        <f>"(15)"</f>
        <v>(15)</v>
      </c>
    </row>
    <row r="505" spans="2:16" ht="16.2" x14ac:dyDescent="0.3">
      <c r="B505" s="146"/>
      <c r="C505" s="8"/>
      <c r="D505" s="8"/>
      <c r="E505" s="8"/>
      <c r="F505" s="8"/>
      <c r="G505" s="8"/>
      <c r="H505" s="194"/>
      <c r="I505" s="103">
        <f>SUM(K505+M505+O505)</f>
        <v>0</v>
      </c>
      <c r="J505" s="104" t="str">
        <f>"(50)"</f>
        <v>(50)</v>
      </c>
      <c r="K505" s="98">
        <f>'kuni 2025 detsember tegevuskava'!X87</f>
        <v>0</v>
      </c>
      <c r="L505" s="99" t="str">
        <f>"(50)"</f>
        <v>(50)</v>
      </c>
      <c r="M505" s="103">
        <f>'kuni 2025 detsember tegevuskava'!AA87</f>
        <v>0</v>
      </c>
      <c r="N505" s="104" t="str">
        <f>"(50)"</f>
        <v>(50)</v>
      </c>
      <c r="O505" s="98">
        <f>'kuni 2025 detsember tegevuskava'!AD87</f>
        <v>0</v>
      </c>
      <c r="P505" s="88" t="str">
        <f>"(50)"</f>
        <v>(50)</v>
      </c>
    </row>
    <row r="506" spans="2:16" ht="16.2" x14ac:dyDescent="0.3">
      <c r="B506" s="146"/>
      <c r="C506" s="8"/>
      <c r="D506" s="8"/>
      <c r="E506" s="8"/>
      <c r="F506" s="8"/>
      <c r="G506" s="8"/>
      <c r="H506" s="194"/>
      <c r="I506" s="103">
        <f>SUM(K506+M506+O506)</f>
        <v>0</v>
      </c>
      <c r="J506" s="104" t="str">
        <f>"(55)"</f>
        <v>(55)</v>
      </c>
      <c r="K506" s="98">
        <f>'kuni 2025 detsember tegevuskava'!Y87</f>
        <v>0</v>
      </c>
      <c r="L506" s="99" t="str">
        <f>"(55)"</f>
        <v>(55)</v>
      </c>
      <c r="M506" s="103">
        <f>'kuni 2025 detsember tegevuskava'!AB87</f>
        <v>0</v>
      </c>
      <c r="N506" s="104" t="str">
        <f>"(55)"</f>
        <v>(55)</v>
      </c>
      <c r="O506" s="98">
        <f>'kuni 2025 detsember tegevuskava'!AE87</f>
        <v>0</v>
      </c>
      <c r="P506" s="88" t="str">
        <f>"(55)"</f>
        <v>(55)</v>
      </c>
    </row>
    <row r="507" spans="2:16" ht="16.2" x14ac:dyDescent="0.3">
      <c r="B507" s="146"/>
      <c r="C507" s="8"/>
      <c r="D507" s="8"/>
      <c r="E507" s="8"/>
      <c r="F507" s="8"/>
      <c r="G507" s="8"/>
      <c r="H507" s="194"/>
      <c r="I507" s="185" t="s">
        <v>242</v>
      </c>
      <c r="J507" s="197"/>
      <c r="K507" s="197"/>
      <c r="L507" s="197"/>
      <c r="M507" s="197"/>
      <c r="N507" s="197"/>
      <c r="O507" s="197"/>
      <c r="P507" s="198"/>
    </row>
    <row r="508" spans="2:16" ht="16.2" x14ac:dyDescent="0.3">
      <c r="B508" s="146"/>
      <c r="C508" s="8"/>
      <c r="D508" s="8"/>
      <c r="E508" s="8"/>
      <c r="F508" s="8"/>
      <c r="G508" s="8"/>
      <c r="H508" s="194"/>
      <c r="I508" s="180">
        <f>SUM(I509:I511)</f>
        <v>0</v>
      </c>
      <c r="J508" s="104"/>
      <c r="K508" s="173">
        <f>SUM(K509:K511)</f>
        <v>0</v>
      </c>
      <c r="L508" s="186"/>
      <c r="M508" s="180">
        <f>SUM(M509:M511)</f>
        <v>0</v>
      </c>
      <c r="N508" s="169"/>
      <c r="O508" s="180">
        <f>SUM(O509:O511)</f>
        <v>0</v>
      </c>
      <c r="P508" s="69"/>
    </row>
    <row r="509" spans="2:16" ht="16.2" x14ac:dyDescent="0.3">
      <c r="B509" s="146"/>
      <c r="C509" s="8"/>
      <c r="D509" s="8"/>
      <c r="E509" s="8"/>
      <c r="F509" s="8"/>
      <c r="G509" s="8"/>
      <c r="H509" s="194"/>
      <c r="I509" s="103">
        <f>SUM(K509+M509+O509)</f>
        <v>0</v>
      </c>
      <c r="J509" s="104" t="str">
        <f>"(15)"</f>
        <v>(15)</v>
      </c>
      <c r="K509" s="98">
        <f>SUM(K504*1.2)</f>
        <v>0</v>
      </c>
      <c r="L509" s="99" t="str">
        <f>"(15)"</f>
        <v>(15)</v>
      </c>
      <c r="M509" s="103">
        <f>SUM(M504*1.22)</f>
        <v>0</v>
      </c>
      <c r="N509" s="104" t="str">
        <f>"(15)"</f>
        <v>(15)</v>
      </c>
      <c r="O509" s="103">
        <f>SUM(O504*1.22)</f>
        <v>0</v>
      </c>
      <c r="P509" s="88" t="str">
        <f>"(15)"</f>
        <v>(15)</v>
      </c>
    </row>
    <row r="510" spans="2:16" ht="16.2" x14ac:dyDescent="0.3">
      <c r="B510" s="146"/>
      <c r="C510" s="8"/>
      <c r="D510" s="8"/>
      <c r="E510" s="8"/>
      <c r="F510" s="8"/>
      <c r="G510" s="8"/>
      <c r="H510" s="194"/>
      <c r="I510" s="103">
        <f>SUM(K510+M510+O510)</f>
        <v>0</v>
      </c>
      <c r="J510" s="104" t="str">
        <f>"(50)"</f>
        <v>(50)</v>
      </c>
      <c r="K510" s="98">
        <f>K505</f>
        <v>0</v>
      </c>
      <c r="L510" s="99" t="str">
        <f>"(50)"</f>
        <v>(50)</v>
      </c>
      <c r="M510" s="103">
        <f>M505</f>
        <v>0</v>
      </c>
      <c r="N510" s="104" t="str">
        <f>"(50)"</f>
        <v>(50)</v>
      </c>
      <c r="O510" s="103">
        <f>O505</f>
        <v>0</v>
      </c>
      <c r="P510" s="88" t="str">
        <f>"(50)"</f>
        <v>(50)</v>
      </c>
    </row>
    <row r="511" spans="2:16" ht="16.8" thickBot="1" x14ac:dyDescent="0.35">
      <c r="B511" s="161"/>
      <c r="C511" s="162"/>
      <c r="D511" s="162"/>
      <c r="E511" s="162"/>
      <c r="F511" s="162"/>
      <c r="G511" s="162"/>
      <c r="H511" s="195"/>
      <c r="I511" s="131">
        <f>SUM(K511+M511+O511)</f>
        <v>0</v>
      </c>
      <c r="J511" s="132" t="str">
        <f>"(55)"</f>
        <v>(55)</v>
      </c>
      <c r="K511" s="94">
        <f>SUM(K506*1.2)</f>
        <v>0</v>
      </c>
      <c r="L511" s="95" t="str">
        <f>"(55)"</f>
        <v>(55)</v>
      </c>
      <c r="M511" s="131">
        <f>SUM(M506*1.22)</f>
        <v>0</v>
      </c>
      <c r="N511" s="132" t="str">
        <f>"(55)"</f>
        <v>(55)</v>
      </c>
      <c r="O511" s="131">
        <f>SUM(O506*1.22)</f>
        <v>0</v>
      </c>
      <c r="P511" s="97" t="str">
        <f>"(55)"</f>
        <v>(55)</v>
      </c>
    </row>
    <row r="512" spans="2:16" ht="16.2" x14ac:dyDescent="0.3">
      <c r="B512" s="189" t="str">
        <f>'kuni 2025 detsember tegevuskava'!A88&amp;"/"&amp;'kuni 2025 detsember tegevuskava'!C88</f>
        <v>/</v>
      </c>
      <c r="C512" s="157">
        <f>'kuni 2025 detsember tegevuskava'!I88</f>
        <v>0</v>
      </c>
      <c r="D512" s="157">
        <f>'kuni 2025 detsember tegevuskava'!J88</f>
        <v>0</v>
      </c>
      <c r="E512" s="157">
        <f>'kuni 2025 detsember tegevuskava'!K88</f>
        <v>0</v>
      </c>
      <c r="F512" s="157" t="str">
        <f>'kuni 2025 detsember tegevuskava'!O88&amp;"/"</f>
        <v>/</v>
      </c>
      <c r="G512" s="157" t="e" cm="1">
        <f t="array" ref="G512">_xlfn.IFS('kuni 2025 detsember tegevuskava'!G88='kuni 2025 detsember tegevuskava'!$G$97,1,'kuni 2025 detsember tegevuskava'!G88='kuni 2025 detsember tegevuskava'!$G$98,2,'kuni 2025 detsember tegevuskava'!G88='kuni 2025 detsember tegevuskava'!$G$99,3,'kuni 2025 detsember tegevuskava'!G88='kuni 2025 detsember tegevuskava'!$G$100,4)</f>
        <v>#N/A</v>
      </c>
      <c r="H512" s="196" t="e" cm="1">
        <f t="array" ref="H512">_xlfn.IFS(OR('kuni 2025 detsember tegevuskava'!O88='kuni 2025 detsember tegevuskava'!$O$97,'kuni 2025 detsember tegevuskava'!O88='kuni 2025 detsember tegevuskava'!$O$99,'kuni 2025 detsember tegevuskava'!O88='kuni 2025 detsember tegevuskava'!$O$100,'kuni 2025 detsember tegevuskava'!O88='kuni 2025 detsember tegevuskava'!$O$101),1,'kuni 2025 detsember tegevuskava'!O88='kuni 2025 detsember tegevuskava'!$O$102,2,'kuni 2025 detsember tegevuskava'!O88='kuni 2025 detsember tegevuskava'!$O$103,2,'kuni 2025 detsember tegevuskava'!O88='kuni 2025 detsember tegevuskava'!$O$98,3)</f>
        <v>#N/A</v>
      </c>
      <c r="I512" s="133">
        <f>SUM(I513:I515)</f>
        <v>0</v>
      </c>
      <c r="J512" s="134"/>
      <c r="K512" s="82">
        <f>SUM(K513:K515)</f>
        <v>0</v>
      </c>
      <c r="L512" s="84"/>
      <c r="M512" s="133">
        <f>SUM(M513:M515)</f>
        <v>0</v>
      </c>
      <c r="N512" s="134"/>
      <c r="O512" s="82">
        <f>SUM(O513:O515)</f>
        <v>0</v>
      </c>
      <c r="P512" s="86"/>
    </row>
    <row r="513" spans="2:16" ht="16.2" x14ac:dyDescent="0.3">
      <c r="B513" s="146"/>
      <c r="C513" s="8"/>
      <c r="D513" s="8"/>
      <c r="E513" s="8"/>
      <c r="F513" s="8"/>
      <c r="G513" s="8"/>
      <c r="H513" s="194"/>
      <c r="I513" s="103">
        <f>SUM(K513+M513+O513)</f>
        <v>0</v>
      </c>
      <c r="J513" s="104" t="str">
        <f>"(15)"</f>
        <v>(15)</v>
      </c>
      <c r="K513" s="98">
        <f>'kuni 2025 detsember tegevuskava'!W88</f>
        <v>0</v>
      </c>
      <c r="L513" s="99" t="str">
        <f>"(15)"</f>
        <v>(15)</v>
      </c>
      <c r="M513" s="103">
        <f>'kuni 2025 detsember tegevuskava'!Z88</f>
        <v>0</v>
      </c>
      <c r="N513" s="104" t="str">
        <f>"(15)"</f>
        <v>(15)</v>
      </c>
      <c r="O513" s="98">
        <f>'kuni 2025 detsember tegevuskava'!AC88</f>
        <v>0</v>
      </c>
      <c r="P513" s="88" t="str">
        <f>"(15)"</f>
        <v>(15)</v>
      </c>
    </row>
    <row r="514" spans="2:16" ht="16.2" x14ac:dyDescent="0.3">
      <c r="B514" s="146"/>
      <c r="C514" s="8"/>
      <c r="D514" s="8"/>
      <c r="E514" s="8"/>
      <c r="F514" s="8"/>
      <c r="G514" s="8"/>
      <c r="H514" s="194"/>
      <c r="I514" s="103">
        <f>SUM(K514+M514+O514)</f>
        <v>0</v>
      </c>
      <c r="J514" s="104" t="str">
        <f>"(50)"</f>
        <v>(50)</v>
      </c>
      <c r="K514" s="98">
        <f>'kuni 2025 detsember tegevuskava'!X88</f>
        <v>0</v>
      </c>
      <c r="L514" s="99" t="str">
        <f>"(50)"</f>
        <v>(50)</v>
      </c>
      <c r="M514" s="103">
        <f>'kuni 2025 detsember tegevuskava'!AA88</f>
        <v>0</v>
      </c>
      <c r="N514" s="104" t="str">
        <f>"(50)"</f>
        <v>(50)</v>
      </c>
      <c r="O514" s="98">
        <f>'kuni 2025 detsember tegevuskava'!AD88</f>
        <v>0</v>
      </c>
      <c r="P514" s="88" t="str">
        <f>"(50)"</f>
        <v>(50)</v>
      </c>
    </row>
    <row r="515" spans="2:16" ht="16.2" x14ac:dyDescent="0.3">
      <c r="B515" s="146"/>
      <c r="C515" s="8"/>
      <c r="D515" s="8"/>
      <c r="E515" s="8"/>
      <c r="F515" s="8"/>
      <c r="G515" s="8"/>
      <c r="H515" s="194"/>
      <c r="I515" s="103">
        <f>SUM(K515+M515+O515)</f>
        <v>0</v>
      </c>
      <c r="J515" s="104" t="str">
        <f>"(55)"</f>
        <v>(55)</v>
      </c>
      <c r="K515" s="98">
        <f>'kuni 2025 detsember tegevuskava'!Y88</f>
        <v>0</v>
      </c>
      <c r="L515" s="99" t="str">
        <f>"(55)"</f>
        <v>(55)</v>
      </c>
      <c r="M515" s="103">
        <f>'kuni 2025 detsember tegevuskava'!AB88</f>
        <v>0</v>
      </c>
      <c r="N515" s="104" t="str">
        <f>"(55)"</f>
        <v>(55)</v>
      </c>
      <c r="O515" s="98">
        <f>'kuni 2025 detsember tegevuskava'!AE88</f>
        <v>0</v>
      </c>
      <c r="P515" s="88" t="str">
        <f>"(55)"</f>
        <v>(55)</v>
      </c>
    </row>
    <row r="516" spans="2:16" ht="16.2" x14ac:dyDescent="0.3">
      <c r="B516" s="146"/>
      <c r="C516" s="8"/>
      <c r="D516" s="8"/>
      <c r="E516" s="8"/>
      <c r="F516" s="8"/>
      <c r="G516" s="8"/>
      <c r="H516" s="194"/>
      <c r="I516" s="185" t="s">
        <v>242</v>
      </c>
      <c r="J516" s="197"/>
      <c r="K516" s="197"/>
      <c r="L516" s="197"/>
      <c r="M516" s="197"/>
      <c r="N516" s="197"/>
      <c r="O516" s="197"/>
      <c r="P516" s="198"/>
    </row>
    <row r="517" spans="2:16" ht="16.2" x14ac:dyDescent="0.3">
      <c r="B517" s="146"/>
      <c r="C517" s="8"/>
      <c r="D517" s="8"/>
      <c r="E517" s="8"/>
      <c r="F517" s="8"/>
      <c r="G517" s="8"/>
      <c r="H517" s="194"/>
      <c r="I517" s="180">
        <f>SUM(I518:I520)</f>
        <v>0</v>
      </c>
      <c r="J517" s="104"/>
      <c r="K517" s="173">
        <f>SUM(K518:K520)</f>
        <v>0</v>
      </c>
      <c r="L517" s="186"/>
      <c r="M517" s="180">
        <f>SUM(M518:M520)</f>
        <v>0</v>
      </c>
      <c r="N517" s="169"/>
      <c r="O517" s="180">
        <f>SUM(O518:O520)</f>
        <v>0</v>
      </c>
      <c r="P517" s="69"/>
    </row>
    <row r="518" spans="2:16" ht="16.2" x14ac:dyDescent="0.3">
      <c r="B518" s="146"/>
      <c r="C518" s="8"/>
      <c r="D518" s="8"/>
      <c r="E518" s="8"/>
      <c r="F518" s="8"/>
      <c r="G518" s="8"/>
      <c r="H518" s="194"/>
      <c r="I518" s="103">
        <f>SUM(K518+M518+O518)</f>
        <v>0</v>
      </c>
      <c r="J518" s="104" t="str">
        <f>"(15)"</f>
        <v>(15)</v>
      </c>
      <c r="K518" s="98">
        <f>SUM(K513*1.2)</f>
        <v>0</v>
      </c>
      <c r="L518" s="99" t="str">
        <f>"(15)"</f>
        <v>(15)</v>
      </c>
      <c r="M518" s="103">
        <f>SUM(M513*1.22)</f>
        <v>0</v>
      </c>
      <c r="N518" s="104" t="str">
        <f>"(15)"</f>
        <v>(15)</v>
      </c>
      <c r="O518" s="103">
        <f>SUM(O513*1.22)</f>
        <v>0</v>
      </c>
      <c r="P518" s="88" t="str">
        <f>"(15)"</f>
        <v>(15)</v>
      </c>
    </row>
    <row r="519" spans="2:16" ht="16.2" x14ac:dyDescent="0.3">
      <c r="B519" s="146"/>
      <c r="C519" s="8"/>
      <c r="D519" s="8"/>
      <c r="E519" s="8"/>
      <c r="F519" s="8"/>
      <c r="G519" s="8"/>
      <c r="H519" s="194"/>
      <c r="I519" s="103">
        <f>SUM(K519+M519+O519)</f>
        <v>0</v>
      </c>
      <c r="J519" s="104" t="str">
        <f>"(50)"</f>
        <v>(50)</v>
      </c>
      <c r="K519" s="98">
        <f>K514</f>
        <v>0</v>
      </c>
      <c r="L519" s="99" t="str">
        <f>"(50)"</f>
        <v>(50)</v>
      </c>
      <c r="M519" s="103">
        <f>M514</f>
        <v>0</v>
      </c>
      <c r="N519" s="104" t="str">
        <f>"(50)"</f>
        <v>(50)</v>
      </c>
      <c r="O519" s="103">
        <f>O514</f>
        <v>0</v>
      </c>
      <c r="P519" s="88" t="str">
        <f>"(50)"</f>
        <v>(50)</v>
      </c>
    </row>
    <row r="520" spans="2:16" ht="16.8" thickBot="1" x14ac:dyDescent="0.35">
      <c r="B520" s="161"/>
      <c r="C520" s="162"/>
      <c r="D520" s="162"/>
      <c r="E520" s="162"/>
      <c r="F520" s="162"/>
      <c r="G520" s="162"/>
      <c r="H520" s="195"/>
      <c r="I520" s="131">
        <f>SUM(K520+M520+O520)</f>
        <v>0</v>
      </c>
      <c r="J520" s="132" t="str">
        <f>"(55)"</f>
        <v>(55)</v>
      </c>
      <c r="K520" s="94">
        <f>SUM(K515*1.2)</f>
        <v>0</v>
      </c>
      <c r="L520" s="95" t="str">
        <f>"(55)"</f>
        <v>(55)</v>
      </c>
      <c r="M520" s="131">
        <f>SUM(M515*1.22)</f>
        <v>0</v>
      </c>
      <c r="N520" s="132" t="str">
        <f>"(55)"</f>
        <v>(55)</v>
      </c>
      <c r="O520" s="131">
        <f>SUM(O515*1.22)</f>
        <v>0</v>
      </c>
      <c r="P520" s="97" t="str">
        <f>"(55)"</f>
        <v>(55)</v>
      </c>
    </row>
    <row r="521" spans="2:16" ht="16.2" x14ac:dyDescent="0.3">
      <c r="B521" s="189" t="str">
        <f>'kuni 2025 detsember tegevuskava'!A89&amp;"/"&amp;'kuni 2025 detsember tegevuskava'!C89</f>
        <v>/</v>
      </c>
      <c r="C521" s="157">
        <f>'kuni 2025 detsember tegevuskava'!I89</f>
        <v>0</v>
      </c>
      <c r="D521" s="157">
        <f>'kuni 2025 detsember tegevuskava'!J89</f>
        <v>0</v>
      </c>
      <c r="E521" s="157">
        <f>'kuni 2025 detsember tegevuskava'!K89</f>
        <v>0</v>
      </c>
      <c r="F521" s="157" t="str">
        <f>'kuni 2025 detsember tegevuskava'!O89&amp;"/"</f>
        <v>/</v>
      </c>
      <c r="G521" s="157" t="e" cm="1">
        <f t="array" ref="G521">_xlfn.IFS('kuni 2025 detsember tegevuskava'!G89='kuni 2025 detsember tegevuskava'!$G$97,1,'kuni 2025 detsember tegevuskava'!G89='kuni 2025 detsember tegevuskava'!$G$98,2,'kuni 2025 detsember tegevuskava'!G89='kuni 2025 detsember tegevuskava'!$G$99,3,'kuni 2025 detsember tegevuskava'!G89='kuni 2025 detsember tegevuskava'!$G$100,4)</f>
        <v>#N/A</v>
      </c>
      <c r="H521" s="196" t="e" cm="1">
        <f t="array" ref="H521">_xlfn.IFS(OR('kuni 2025 detsember tegevuskava'!O89='kuni 2025 detsember tegevuskava'!$O$97,'kuni 2025 detsember tegevuskava'!O89='kuni 2025 detsember tegevuskava'!$O$99,'kuni 2025 detsember tegevuskava'!O89='kuni 2025 detsember tegevuskava'!$O$100,'kuni 2025 detsember tegevuskava'!O89='kuni 2025 detsember tegevuskava'!$O$101),1,'kuni 2025 detsember tegevuskava'!O89='kuni 2025 detsember tegevuskava'!$O$102,2,'kuni 2025 detsember tegevuskava'!O89='kuni 2025 detsember tegevuskava'!$O$103,2,'kuni 2025 detsember tegevuskava'!O89='kuni 2025 detsember tegevuskava'!$O$98,3)</f>
        <v>#N/A</v>
      </c>
      <c r="I521" s="133">
        <f>SUM(I522:I524)</f>
        <v>0</v>
      </c>
      <c r="J521" s="134"/>
      <c r="K521" s="82">
        <f>SUM(K522:K524)</f>
        <v>0</v>
      </c>
      <c r="L521" s="84"/>
      <c r="M521" s="133">
        <f>SUM(M522:M524)</f>
        <v>0</v>
      </c>
      <c r="N521" s="134"/>
      <c r="O521" s="82">
        <f>SUM(O522:O524)</f>
        <v>0</v>
      </c>
      <c r="P521" s="86"/>
    </row>
    <row r="522" spans="2:16" ht="16.2" x14ac:dyDescent="0.3">
      <c r="B522" s="146"/>
      <c r="C522" s="8"/>
      <c r="D522" s="8"/>
      <c r="E522" s="8"/>
      <c r="F522" s="8"/>
      <c r="G522" s="8"/>
      <c r="H522" s="194"/>
      <c r="I522" s="103">
        <f>SUM(K522+M522+O522)</f>
        <v>0</v>
      </c>
      <c r="J522" s="104" t="str">
        <f>"(15)"</f>
        <v>(15)</v>
      </c>
      <c r="K522" s="98">
        <f>'kuni 2025 detsember tegevuskava'!W89</f>
        <v>0</v>
      </c>
      <c r="L522" s="99" t="str">
        <f>"(15)"</f>
        <v>(15)</v>
      </c>
      <c r="M522" s="103">
        <f>'kuni 2025 detsember tegevuskava'!Z89</f>
        <v>0</v>
      </c>
      <c r="N522" s="104" t="str">
        <f>"(15)"</f>
        <v>(15)</v>
      </c>
      <c r="O522" s="98">
        <f>'kuni 2025 detsember tegevuskava'!AC89</f>
        <v>0</v>
      </c>
      <c r="P522" s="88" t="str">
        <f>"(15)"</f>
        <v>(15)</v>
      </c>
    </row>
    <row r="523" spans="2:16" ht="16.2" x14ac:dyDescent="0.3">
      <c r="B523" s="146"/>
      <c r="C523" s="8"/>
      <c r="D523" s="8"/>
      <c r="E523" s="8"/>
      <c r="F523" s="8"/>
      <c r="G523" s="8"/>
      <c r="H523" s="194"/>
      <c r="I523" s="103">
        <f>SUM(K523+M523+O523)</f>
        <v>0</v>
      </c>
      <c r="J523" s="104" t="str">
        <f>"(50)"</f>
        <v>(50)</v>
      </c>
      <c r="K523" s="98">
        <f>'kuni 2025 detsember tegevuskava'!X89</f>
        <v>0</v>
      </c>
      <c r="L523" s="99" t="str">
        <f>"(50)"</f>
        <v>(50)</v>
      </c>
      <c r="M523" s="103">
        <f>'kuni 2025 detsember tegevuskava'!AA89</f>
        <v>0</v>
      </c>
      <c r="N523" s="104" t="str">
        <f>"(50)"</f>
        <v>(50)</v>
      </c>
      <c r="O523" s="98">
        <f>'kuni 2025 detsember tegevuskava'!AD89</f>
        <v>0</v>
      </c>
      <c r="P523" s="88" t="str">
        <f>"(50)"</f>
        <v>(50)</v>
      </c>
    </row>
    <row r="524" spans="2:16" ht="16.2" x14ac:dyDescent="0.3">
      <c r="B524" s="146"/>
      <c r="C524" s="8"/>
      <c r="D524" s="8"/>
      <c r="E524" s="8"/>
      <c r="F524" s="8"/>
      <c r="G524" s="8"/>
      <c r="H524" s="194"/>
      <c r="I524" s="103">
        <f>SUM(K524+M524+O524)</f>
        <v>0</v>
      </c>
      <c r="J524" s="104" t="str">
        <f>"(55)"</f>
        <v>(55)</v>
      </c>
      <c r="K524" s="98">
        <f>'kuni 2025 detsember tegevuskava'!Y89</f>
        <v>0</v>
      </c>
      <c r="L524" s="99" t="str">
        <f>"(55)"</f>
        <v>(55)</v>
      </c>
      <c r="M524" s="103">
        <f>'kuni 2025 detsember tegevuskava'!AB89</f>
        <v>0</v>
      </c>
      <c r="N524" s="104" t="str">
        <f>"(55)"</f>
        <v>(55)</v>
      </c>
      <c r="O524" s="98">
        <f>'kuni 2025 detsember tegevuskava'!AE89</f>
        <v>0</v>
      </c>
      <c r="P524" s="88" t="str">
        <f>"(55)"</f>
        <v>(55)</v>
      </c>
    </row>
    <row r="525" spans="2:16" ht="16.2" x14ac:dyDescent="0.3">
      <c r="B525" s="146"/>
      <c r="C525" s="8"/>
      <c r="D525" s="8"/>
      <c r="E525" s="8"/>
      <c r="F525" s="8"/>
      <c r="G525" s="8"/>
      <c r="H525" s="194"/>
      <c r="I525" s="185" t="s">
        <v>242</v>
      </c>
      <c r="J525" s="197"/>
      <c r="K525" s="197"/>
      <c r="L525" s="197"/>
      <c r="M525" s="197"/>
      <c r="N525" s="197"/>
      <c r="O525" s="197"/>
      <c r="P525" s="198"/>
    </row>
    <row r="526" spans="2:16" ht="16.2" x14ac:dyDescent="0.3">
      <c r="B526" s="146"/>
      <c r="C526" s="8"/>
      <c r="D526" s="8"/>
      <c r="E526" s="8"/>
      <c r="F526" s="8"/>
      <c r="G526" s="8"/>
      <c r="H526" s="194"/>
      <c r="I526" s="180">
        <f>SUM(I527:I529)</f>
        <v>0</v>
      </c>
      <c r="J526" s="104"/>
      <c r="K526" s="173">
        <f>SUM(K527:K529)</f>
        <v>0</v>
      </c>
      <c r="L526" s="186"/>
      <c r="M526" s="180">
        <f>SUM(M527:M529)</f>
        <v>0</v>
      </c>
      <c r="N526" s="169"/>
      <c r="O526" s="180">
        <f>SUM(O527:O529)</f>
        <v>0</v>
      </c>
      <c r="P526" s="69"/>
    </row>
    <row r="527" spans="2:16" ht="16.2" x14ac:dyDescent="0.3">
      <c r="B527" s="146"/>
      <c r="C527" s="8"/>
      <c r="D527" s="8"/>
      <c r="E527" s="8"/>
      <c r="F527" s="8"/>
      <c r="G527" s="8"/>
      <c r="H527" s="194"/>
      <c r="I527" s="103">
        <f>SUM(K527+M527+O527)</f>
        <v>0</v>
      </c>
      <c r="J527" s="104" t="str">
        <f>"(15)"</f>
        <v>(15)</v>
      </c>
      <c r="K527" s="98">
        <f>SUM(K522*1.2)</f>
        <v>0</v>
      </c>
      <c r="L527" s="99" t="str">
        <f>"(15)"</f>
        <v>(15)</v>
      </c>
      <c r="M527" s="103">
        <f>SUM(M522*1.22)</f>
        <v>0</v>
      </c>
      <c r="N527" s="104" t="str">
        <f>"(15)"</f>
        <v>(15)</v>
      </c>
      <c r="O527" s="103">
        <f>SUM(O522*1.22)</f>
        <v>0</v>
      </c>
      <c r="P527" s="88" t="str">
        <f>"(15)"</f>
        <v>(15)</v>
      </c>
    </row>
    <row r="528" spans="2:16" ht="16.2" x14ac:dyDescent="0.3">
      <c r="B528" s="146"/>
      <c r="C528" s="8"/>
      <c r="D528" s="8"/>
      <c r="E528" s="8"/>
      <c r="F528" s="8"/>
      <c r="G528" s="8"/>
      <c r="H528" s="194"/>
      <c r="I528" s="103">
        <f>SUM(K528+M528+O528)</f>
        <v>0</v>
      </c>
      <c r="J528" s="104" t="str">
        <f>"(50)"</f>
        <v>(50)</v>
      </c>
      <c r="K528" s="98">
        <f>K523</f>
        <v>0</v>
      </c>
      <c r="L528" s="99" t="str">
        <f>"(50)"</f>
        <v>(50)</v>
      </c>
      <c r="M528" s="103">
        <f>M523</f>
        <v>0</v>
      </c>
      <c r="N528" s="104" t="str">
        <f>"(50)"</f>
        <v>(50)</v>
      </c>
      <c r="O528" s="103">
        <f>O523</f>
        <v>0</v>
      </c>
      <c r="P528" s="88" t="str">
        <f>"(50)"</f>
        <v>(50)</v>
      </c>
    </row>
    <row r="529" spans="2:16" ht="16.8" thickBot="1" x14ac:dyDescent="0.35">
      <c r="B529" s="161"/>
      <c r="C529" s="162"/>
      <c r="D529" s="162"/>
      <c r="E529" s="162"/>
      <c r="F529" s="162"/>
      <c r="G529" s="162"/>
      <c r="H529" s="195"/>
      <c r="I529" s="131">
        <f>SUM(K529+M529+O529)</f>
        <v>0</v>
      </c>
      <c r="J529" s="132" t="str">
        <f>"(55)"</f>
        <v>(55)</v>
      </c>
      <c r="K529" s="94">
        <f>SUM(K524*1.2)</f>
        <v>0</v>
      </c>
      <c r="L529" s="95" t="str">
        <f>"(55)"</f>
        <v>(55)</v>
      </c>
      <c r="M529" s="131">
        <f>SUM(M524*1.22)</f>
        <v>0</v>
      </c>
      <c r="N529" s="132" t="str">
        <f>"(55)"</f>
        <v>(55)</v>
      </c>
      <c r="O529" s="131">
        <f>SUM(O524*1.22)</f>
        <v>0</v>
      </c>
      <c r="P529" s="97" t="str">
        <f>"(55)"</f>
        <v>(55)</v>
      </c>
    </row>
    <row r="530" spans="2:16" ht="14.1" customHeight="1" x14ac:dyDescent="0.3">
      <c r="B530" s="189" t="str">
        <f>'kuni 2025 detsember tegevuskava'!A90&amp;"/"&amp;'kuni 2025 detsember tegevuskava'!C90</f>
        <v>/</v>
      </c>
      <c r="C530" s="157">
        <f>'kuni 2025 detsember tegevuskava'!I90</f>
        <v>0</v>
      </c>
      <c r="D530" s="157">
        <f>'kuni 2025 detsember tegevuskava'!J90</f>
        <v>0</v>
      </c>
      <c r="E530" s="157">
        <f>'kuni 2025 detsember tegevuskava'!K90</f>
        <v>0</v>
      </c>
      <c r="F530" s="157" t="str">
        <f>'kuni 2025 detsember tegevuskava'!O90&amp;"/"</f>
        <v>/</v>
      </c>
      <c r="G530" s="157" t="e" cm="1">
        <f t="array" ref="G530">_xlfn.IFS('kuni 2025 detsember tegevuskava'!G90='kuni 2025 detsember tegevuskava'!$G$97,1,'kuni 2025 detsember tegevuskava'!G90='kuni 2025 detsember tegevuskava'!$G$98,2,'kuni 2025 detsember tegevuskava'!G90='kuni 2025 detsember tegevuskava'!$G$99,3,'kuni 2025 detsember tegevuskava'!G90='kuni 2025 detsember tegevuskava'!$G$100,4)</f>
        <v>#N/A</v>
      </c>
      <c r="H530" s="196" t="e" cm="1">
        <f t="array" ref="H530">_xlfn.IFS(OR('kuni 2025 detsember tegevuskava'!O90='kuni 2025 detsember tegevuskava'!$O$97,'kuni 2025 detsember tegevuskava'!O90='kuni 2025 detsember tegevuskava'!$O$99,'kuni 2025 detsember tegevuskava'!O90='kuni 2025 detsember tegevuskava'!$O$100,'kuni 2025 detsember tegevuskava'!O90='kuni 2025 detsember tegevuskava'!$O$101),1,'kuni 2025 detsember tegevuskava'!O90='kuni 2025 detsember tegevuskava'!$O$102,2,'kuni 2025 detsember tegevuskava'!O90='kuni 2025 detsember tegevuskava'!$O$103,2,'kuni 2025 detsember tegevuskava'!O90='kuni 2025 detsember tegevuskava'!$O$98,3)</f>
        <v>#N/A</v>
      </c>
      <c r="I530" s="133">
        <f>SUM(I531:I533)</f>
        <v>0</v>
      </c>
      <c r="J530" s="134"/>
      <c r="K530" s="82">
        <f>SUM(K531:K533)</f>
        <v>0</v>
      </c>
      <c r="L530" s="84"/>
      <c r="M530" s="133">
        <f>SUM(M531:M533)</f>
        <v>0</v>
      </c>
      <c r="N530" s="134"/>
      <c r="O530" s="82">
        <f>SUM(O531:O533)</f>
        <v>0</v>
      </c>
      <c r="P530" s="86"/>
    </row>
    <row r="531" spans="2:16" ht="14.1" customHeight="1" x14ac:dyDescent="0.3">
      <c r="B531" s="146"/>
      <c r="C531" s="8"/>
      <c r="D531" s="8"/>
      <c r="E531" s="8"/>
      <c r="F531" s="8"/>
      <c r="G531" s="8"/>
      <c r="H531" s="194"/>
      <c r="I531" s="103">
        <f>SUM(K531+M531+O531)</f>
        <v>0</v>
      </c>
      <c r="J531" s="104" t="str">
        <f>"(15)"</f>
        <v>(15)</v>
      </c>
      <c r="K531" s="98">
        <f>'kuni 2025 detsember tegevuskava'!W90</f>
        <v>0</v>
      </c>
      <c r="L531" s="99" t="str">
        <f>"(15)"</f>
        <v>(15)</v>
      </c>
      <c r="M531" s="103">
        <f>'kuni 2025 detsember tegevuskava'!Z90</f>
        <v>0</v>
      </c>
      <c r="N531" s="104" t="str">
        <f>"(15)"</f>
        <v>(15)</v>
      </c>
      <c r="O531" s="98">
        <f>'kuni 2025 detsember tegevuskava'!AC90</f>
        <v>0</v>
      </c>
      <c r="P531" s="88" t="str">
        <f>"(15)"</f>
        <v>(15)</v>
      </c>
    </row>
    <row r="532" spans="2:16" ht="14.1" customHeight="1" x14ac:dyDescent="0.3">
      <c r="B532" s="146"/>
      <c r="C532" s="8"/>
      <c r="D532" s="8"/>
      <c r="E532" s="8"/>
      <c r="F532" s="8"/>
      <c r="G532" s="8"/>
      <c r="H532" s="194"/>
      <c r="I532" s="103">
        <f>SUM(K532+M532+O532)</f>
        <v>0</v>
      </c>
      <c r="J532" s="104" t="str">
        <f>"(50)"</f>
        <v>(50)</v>
      </c>
      <c r="K532" s="98">
        <f>'kuni 2025 detsember tegevuskava'!X90</f>
        <v>0</v>
      </c>
      <c r="L532" s="99" t="str">
        <f>"(50)"</f>
        <v>(50)</v>
      </c>
      <c r="M532" s="103">
        <f>'kuni 2025 detsember tegevuskava'!AA90</f>
        <v>0</v>
      </c>
      <c r="N532" s="104" t="str">
        <f>"(50)"</f>
        <v>(50)</v>
      </c>
      <c r="O532" s="98">
        <f>'kuni 2025 detsember tegevuskava'!AD90</f>
        <v>0</v>
      </c>
      <c r="P532" s="88" t="str">
        <f>"(50)"</f>
        <v>(50)</v>
      </c>
    </row>
    <row r="533" spans="2:16" ht="14.1" customHeight="1" x14ac:dyDescent="0.3">
      <c r="B533" s="146"/>
      <c r="C533" s="8"/>
      <c r="D533" s="8"/>
      <c r="E533" s="8"/>
      <c r="F533" s="8"/>
      <c r="G533" s="8"/>
      <c r="H533" s="194"/>
      <c r="I533" s="103">
        <f>SUM(K533+M533+O533)</f>
        <v>0</v>
      </c>
      <c r="J533" s="104" t="str">
        <f>"(55)"</f>
        <v>(55)</v>
      </c>
      <c r="K533" s="98">
        <f>'kuni 2025 detsember tegevuskava'!Y90</f>
        <v>0</v>
      </c>
      <c r="L533" s="99" t="str">
        <f>"(55)"</f>
        <v>(55)</v>
      </c>
      <c r="M533" s="103">
        <f>'kuni 2025 detsember tegevuskava'!AB90</f>
        <v>0</v>
      </c>
      <c r="N533" s="104" t="str">
        <f>"(55)"</f>
        <v>(55)</v>
      </c>
      <c r="O533" s="98">
        <f>'kuni 2025 detsember tegevuskava'!AE90</f>
        <v>0</v>
      </c>
      <c r="P533" s="88" t="str">
        <f>"(55)"</f>
        <v>(55)</v>
      </c>
    </row>
    <row r="534" spans="2:16" ht="14.1" customHeight="1" x14ac:dyDescent="0.3">
      <c r="B534" s="146"/>
      <c r="C534" s="8"/>
      <c r="D534" s="8"/>
      <c r="E534" s="8"/>
      <c r="F534" s="8"/>
      <c r="G534" s="8"/>
      <c r="H534" s="194"/>
      <c r="I534" s="185" t="s">
        <v>242</v>
      </c>
      <c r="J534" s="197"/>
      <c r="K534" s="197"/>
      <c r="L534" s="197"/>
      <c r="M534" s="197"/>
      <c r="N534" s="197"/>
      <c r="O534" s="197"/>
      <c r="P534" s="198"/>
    </row>
    <row r="535" spans="2:16" ht="14.1" customHeight="1" x14ac:dyDescent="0.3">
      <c r="B535" s="146"/>
      <c r="C535" s="8"/>
      <c r="D535" s="8"/>
      <c r="E535" s="8"/>
      <c r="F535" s="8"/>
      <c r="G535" s="8"/>
      <c r="H535" s="194"/>
      <c r="I535" s="180">
        <f>SUM(I536:I538)</f>
        <v>0</v>
      </c>
      <c r="J535" s="104"/>
      <c r="K535" s="173">
        <f>SUM(K536:K538)</f>
        <v>0</v>
      </c>
      <c r="L535" s="186"/>
      <c r="M535" s="180">
        <f>SUM(M536:M538)</f>
        <v>0</v>
      </c>
      <c r="N535" s="169"/>
      <c r="O535" s="180">
        <f>SUM(O536:O538)</f>
        <v>0</v>
      </c>
      <c r="P535" s="69"/>
    </row>
    <row r="536" spans="2:16" ht="14.1" customHeight="1" x14ac:dyDescent="0.3">
      <c r="B536" s="146"/>
      <c r="C536" s="8"/>
      <c r="D536" s="8"/>
      <c r="E536" s="8"/>
      <c r="F536" s="8"/>
      <c r="G536" s="8"/>
      <c r="H536" s="194"/>
      <c r="I536" s="103">
        <f>SUM(K536+M536+O536)</f>
        <v>0</v>
      </c>
      <c r="J536" s="104" t="str">
        <f>"(15)"</f>
        <v>(15)</v>
      </c>
      <c r="K536" s="98">
        <f>SUM(K531*1.2)</f>
        <v>0</v>
      </c>
      <c r="L536" s="99" t="str">
        <f>"(15)"</f>
        <v>(15)</v>
      </c>
      <c r="M536" s="103">
        <f>SUM(M531*1.22)</f>
        <v>0</v>
      </c>
      <c r="N536" s="104" t="str">
        <f>"(15)"</f>
        <v>(15)</v>
      </c>
      <c r="O536" s="103">
        <f>SUM(O531*1.22)</f>
        <v>0</v>
      </c>
      <c r="P536" s="88" t="str">
        <f>"(15)"</f>
        <v>(15)</v>
      </c>
    </row>
    <row r="537" spans="2:16" ht="14.1" customHeight="1" x14ac:dyDescent="0.3">
      <c r="B537" s="146"/>
      <c r="C537" s="8"/>
      <c r="D537" s="8"/>
      <c r="E537" s="8"/>
      <c r="F537" s="8"/>
      <c r="G537" s="8"/>
      <c r="H537" s="194"/>
      <c r="I537" s="103">
        <f>SUM(K537+M537+O537)</f>
        <v>0</v>
      </c>
      <c r="J537" s="104" t="str">
        <f>"(50)"</f>
        <v>(50)</v>
      </c>
      <c r="K537" s="98">
        <f>K532</f>
        <v>0</v>
      </c>
      <c r="L537" s="99" t="str">
        <f>"(50)"</f>
        <v>(50)</v>
      </c>
      <c r="M537" s="103">
        <f>M532</f>
        <v>0</v>
      </c>
      <c r="N537" s="104" t="str">
        <f>"(50)"</f>
        <v>(50)</v>
      </c>
      <c r="O537" s="103">
        <f>O532</f>
        <v>0</v>
      </c>
      <c r="P537" s="88" t="str">
        <f>"(50)"</f>
        <v>(50)</v>
      </c>
    </row>
    <row r="538" spans="2:16" ht="14.1" customHeight="1" thickBot="1" x14ac:dyDescent="0.35">
      <c r="B538" s="161"/>
      <c r="C538" s="162"/>
      <c r="D538" s="162"/>
      <c r="E538" s="162"/>
      <c r="F538" s="162"/>
      <c r="G538" s="162"/>
      <c r="H538" s="195"/>
      <c r="I538" s="131">
        <f>SUM(K538+M538+O538)</f>
        <v>0</v>
      </c>
      <c r="J538" s="132" t="str">
        <f>"(55)"</f>
        <v>(55)</v>
      </c>
      <c r="K538" s="94">
        <f>SUM(K533*1.2)</f>
        <v>0</v>
      </c>
      <c r="L538" s="95" t="str">
        <f>"(55)"</f>
        <v>(55)</v>
      </c>
      <c r="M538" s="131">
        <f>SUM(M533*1.22)</f>
        <v>0</v>
      </c>
      <c r="N538" s="132" t="str">
        <f>"(55)"</f>
        <v>(55)</v>
      </c>
      <c r="O538" s="131">
        <f>SUM(O533*1.22)</f>
        <v>0</v>
      </c>
      <c r="P538" s="97" t="str">
        <f>"(55)"</f>
        <v>(55)</v>
      </c>
    </row>
    <row r="539" spans="2:16" ht="16.2" x14ac:dyDescent="0.3">
      <c r="B539" s="189" t="str">
        <f>'kuni 2025 detsember tegevuskava'!A91&amp;"/"&amp;'kuni 2025 detsember tegevuskava'!C91</f>
        <v>/</v>
      </c>
      <c r="C539" s="157">
        <f>'kuni 2025 detsember tegevuskava'!I91</f>
        <v>0</v>
      </c>
      <c r="D539" s="157">
        <f>'kuni 2025 detsember tegevuskava'!J91</f>
        <v>0</v>
      </c>
      <c r="E539" s="157">
        <f>'kuni 2025 detsember tegevuskava'!K91</f>
        <v>0</v>
      </c>
      <c r="F539" s="157" t="str">
        <f>'kuni 2025 detsember tegevuskava'!O91&amp;"/"</f>
        <v>/</v>
      </c>
      <c r="G539" s="157" t="e" cm="1">
        <f t="array" ref="G539">_xlfn.IFS('kuni 2025 detsember tegevuskava'!G91='kuni 2025 detsember tegevuskava'!$G$97,1,'kuni 2025 detsember tegevuskava'!G91='kuni 2025 detsember tegevuskava'!$G$98,2,'kuni 2025 detsember tegevuskava'!G91='kuni 2025 detsember tegevuskava'!$G$99,3,'kuni 2025 detsember tegevuskava'!G91='kuni 2025 detsember tegevuskava'!$G$100,4)</f>
        <v>#N/A</v>
      </c>
      <c r="H539" s="196" t="e" cm="1">
        <f t="array" ref="H539">_xlfn.IFS(OR('kuni 2025 detsember tegevuskava'!O91='kuni 2025 detsember tegevuskava'!$O$97,'kuni 2025 detsember tegevuskava'!O91='kuni 2025 detsember tegevuskava'!$O$99,'kuni 2025 detsember tegevuskava'!O91='kuni 2025 detsember tegevuskava'!$O$100,'kuni 2025 detsember tegevuskava'!O91='kuni 2025 detsember tegevuskava'!$O$101),1,'kuni 2025 detsember tegevuskava'!O91='kuni 2025 detsember tegevuskava'!$O$102,2,'kuni 2025 detsember tegevuskava'!O91='kuni 2025 detsember tegevuskava'!$O$103,2,'kuni 2025 detsember tegevuskava'!O91='kuni 2025 detsember tegevuskava'!$O$98,3)</f>
        <v>#N/A</v>
      </c>
      <c r="I539" s="133">
        <f>SUM(I540:I542)</f>
        <v>0</v>
      </c>
      <c r="J539" s="134"/>
      <c r="K539" s="82">
        <f>SUM(K540:K542)</f>
        <v>0</v>
      </c>
      <c r="L539" s="84"/>
      <c r="M539" s="133">
        <f>SUM(M540:M542)</f>
        <v>0</v>
      </c>
      <c r="N539" s="134"/>
      <c r="O539" s="82">
        <f>SUM(O540:O542)</f>
        <v>0</v>
      </c>
      <c r="P539" s="86"/>
    </row>
    <row r="540" spans="2:16" ht="16.2" x14ac:dyDescent="0.3">
      <c r="B540" s="146"/>
      <c r="C540" s="8"/>
      <c r="D540" s="8"/>
      <c r="E540" s="8"/>
      <c r="F540" s="8"/>
      <c r="G540" s="8"/>
      <c r="H540" s="194"/>
      <c r="I540" s="103">
        <f>SUM(K540+M540+O540)</f>
        <v>0</v>
      </c>
      <c r="J540" s="104" t="str">
        <f>"(15)"</f>
        <v>(15)</v>
      </c>
      <c r="K540" s="98">
        <f>'kuni 2025 detsember tegevuskava'!W91</f>
        <v>0</v>
      </c>
      <c r="L540" s="99" t="str">
        <f>"(15)"</f>
        <v>(15)</v>
      </c>
      <c r="M540" s="103">
        <f>'kuni 2025 detsember tegevuskava'!Z91</f>
        <v>0</v>
      </c>
      <c r="N540" s="104" t="str">
        <f>"(15)"</f>
        <v>(15)</v>
      </c>
      <c r="O540" s="98">
        <f>'kuni 2025 detsember tegevuskava'!AC91</f>
        <v>0</v>
      </c>
      <c r="P540" s="88" t="str">
        <f>"(15)"</f>
        <v>(15)</v>
      </c>
    </row>
    <row r="541" spans="2:16" ht="16.2" x14ac:dyDescent="0.3">
      <c r="B541" s="146"/>
      <c r="C541" s="8"/>
      <c r="D541" s="8"/>
      <c r="E541" s="8"/>
      <c r="F541" s="8"/>
      <c r="G541" s="8"/>
      <c r="H541" s="194"/>
      <c r="I541" s="103">
        <f>SUM(K541+M541+O541)</f>
        <v>0</v>
      </c>
      <c r="J541" s="104" t="str">
        <f>"(50)"</f>
        <v>(50)</v>
      </c>
      <c r="K541" s="98">
        <f>'kuni 2025 detsember tegevuskava'!X91</f>
        <v>0</v>
      </c>
      <c r="L541" s="99" t="str">
        <f>"(50)"</f>
        <v>(50)</v>
      </c>
      <c r="M541" s="103">
        <f>'kuni 2025 detsember tegevuskava'!AA91</f>
        <v>0</v>
      </c>
      <c r="N541" s="104" t="str">
        <f>"(50)"</f>
        <v>(50)</v>
      </c>
      <c r="O541" s="98">
        <f>'kuni 2025 detsember tegevuskava'!AD91</f>
        <v>0</v>
      </c>
      <c r="P541" s="88" t="str">
        <f>"(50)"</f>
        <v>(50)</v>
      </c>
    </row>
    <row r="542" spans="2:16" ht="16.2" x14ac:dyDescent="0.3">
      <c r="B542" s="146"/>
      <c r="C542" s="8"/>
      <c r="D542" s="8"/>
      <c r="E542" s="8"/>
      <c r="F542" s="8"/>
      <c r="G542" s="8"/>
      <c r="H542" s="194"/>
      <c r="I542" s="103">
        <f>SUM(K542+M542+O542)</f>
        <v>0</v>
      </c>
      <c r="J542" s="104" t="str">
        <f>"(55)"</f>
        <v>(55)</v>
      </c>
      <c r="K542" s="98">
        <f>'kuni 2025 detsember tegevuskava'!Y91</f>
        <v>0</v>
      </c>
      <c r="L542" s="99" t="str">
        <f>"(55)"</f>
        <v>(55)</v>
      </c>
      <c r="M542" s="103">
        <f>'kuni 2025 detsember tegevuskava'!AB91</f>
        <v>0</v>
      </c>
      <c r="N542" s="104" t="str">
        <f>"(55)"</f>
        <v>(55)</v>
      </c>
      <c r="O542" s="98">
        <f>'kuni 2025 detsember tegevuskava'!AE91</f>
        <v>0</v>
      </c>
      <c r="P542" s="88" t="str">
        <f>"(55)"</f>
        <v>(55)</v>
      </c>
    </row>
    <row r="543" spans="2:16" ht="16.2" x14ac:dyDescent="0.3">
      <c r="B543" s="146"/>
      <c r="C543" s="8"/>
      <c r="D543" s="8"/>
      <c r="E543" s="8"/>
      <c r="F543" s="8"/>
      <c r="G543" s="8"/>
      <c r="H543" s="194"/>
      <c r="I543" s="185" t="s">
        <v>242</v>
      </c>
      <c r="J543" s="197"/>
      <c r="K543" s="197"/>
      <c r="L543" s="197"/>
      <c r="M543" s="197"/>
      <c r="N543" s="197"/>
      <c r="O543" s="197"/>
      <c r="P543" s="198"/>
    </row>
    <row r="544" spans="2:16" ht="16.2" x14ac:dyDescent="0.3">
      <c r="B544" s="146"/>
      <c r="C544" s="8"/>
      <c r="D544" s="8"/>
      <c r="E544" s="8"/>
      <c r="F544" s="8"/>
      <c r="G544" s="8"/>
      <c r="H544" s="194"/>
      <c r="I544" s="180">
        <f>SUM(I545:I547)</f>
        <v>0</v>
      </c>
      <c r="J544" s="104"/>
      <c r="K544" s="173">
        <f>SUM(K545:K547)</f>
        <v>0</v>
      </c>
      <c r="L544" s="186"/>
      <c r="M544" s="180">
        <f>SUM(M545:M547)</f>
        <v>0</v>
      </c>
      <c r="N544" s="169"/>
      <c r="O544" s="180">
        <f>SUM(O545:O547)</f>
        <v>0</v>
      </c>
      <c r="P544" s="69"/>
    </row>
    <row r="545" spans="2:16" ht="16.2" x14ac:dyDescent="0.3">
      <c r="B545" s="146"/>
      <c r="C545" s="8"/>
      <c r="D545" s="8"/>
      <c r="E545" s="8"/>
      <c r="F545" s="8"/>
      <c r="G545" s="8"/>
      <c r="H545" s="194"/>
      <c r="I545" s="103">
        <f>SUM(K545+M545+O545)</f>
        <v>0</v>
      </c>
      <c r="J545" s="104" t="str">
        <f>"(15)"</f>
        <v>(15)</v>
      </c>
      <c r="K545" s="98">
        <f>SUM(K540*1.2)</f>
        <v>0</v>
      </c>
      <c r="L545" s="99" t="str">
        <f>"(15)"</f>
        <v>(15)</v>
      </c>
      <c r="M545" s="103">
        <f>SUM(M540*1.22)</f>
        <v>0</v>
      </c>
      <c r="N545" s="104" t="str">
        <f>"(15)"</f>
        <v>(15)</v>
      </c>
      <c r="O545" s="103">
        <f>SUM(O540*1.22)</f>
        <v>0</v>
      </c>
      <c r="P545" s="88" t="str">
        <f>"(15)"</f>
        <v>(15)</v>
      </c>
    </row>
    <row r="546" spans="2:16" ht="16.2" x14ac:dyDescent="0.3">
      <c r="B546" s="146"/>
      <c r="C546" s="8"/>
      <c r="D546" s="8"/>
      <c r="E546" s="8"/>
      <c r="F546" s="8"/>
      <c r="G546" s="8"/>
      <c r="H546" s="194"/>
      <c r="I546" s="103">
        <f>SUM(K546+M546+O546)</f>
        <v>0</v>
      </c>
      <c r="J546" s="104" t="str">
        <f>"(50)"</f>
        <v>(50)</v>
      </c>
      <c r="K546" s="98">
        <f>K541</f>
        <v>0</v>
      </c>
      <c r="L546" s="99" t="str">
        <f>"(50)"</f>
        <v>(50)</v>
      </c>
      <c r="M546" s="103">
        <f>M541</f>
        <v>0</v>
      </c>
      <c r="N546" s="104" t="str">
        <f>"(50)"</f>
        <v>(50)</v>
      </c>
      <c r="O546" s="103">
        <f>O541</f>
        <v>0</v>
      </c>
      <c r="P546" s="88" t="str">
        <f>"(50)"</f>
        <v>(50)</v>
      </c>
    </row>
    <row r="547" spans="2:16" ht="16.8" thickBot="1" x14ac:dyDescent="0.35">
      <c r="B547" s="161"/>
      <c r="C547" s="162"/>
      <c r="D547" s="162"/>
      <c r="E547" s="162"/>
      <c r="F547" s="162"/>
      <c r="G547" s="162"/>
      <c r="H547" s="195"/>
      <c r="I547" s="103">
        <f>SUM(K547+M547+O547)</f>
        <v>0</v>
      </c>
      <c r="J547" s="104" t="str">
        <f>"(55)"</f>
        <v>(55)</v>
      </c>
      <c r="K547" s="98">
        <f>SUM(K542*1.2)</f>
        <v>0</v>
      </c>
      <c r="L547" s="99" t="str">
        <f>"(55)"</f>
        <v>(55)</v>
      </c>
      <c r="M547" s="103">
        <f>SUM(M542*1.22)</f>
        <v>0</v>
      </c>
      <c r="N547" s="104" t="str">
        <f>"(55)"</f>
        <v>(55)</v>
      </c>
      <c r="O547" s="103">
        <f>SUM(O542*1.22)</f>
        <v>0</v>
      </c>
      <c r="P547" s="88" t="str">
        <f>"(55)"</f>
        <v>(55)</v>
      </c>
    </row>
    <row r="548" spans="2:16" ht="16.2" x14ac:dyDescent="0.3">
      <c r="B548" s="189" t="str">
        <f>'kuni 2025 detsember tegevuskava'!A92&amp;"/"&amp;'kuni 2025 detsember tegevuskava'!C92</f>
        <v>/</v>
      </c>
      <c r="C548" s="157">
        <f>'kuni 2025 detsember tegevuskava'!I92</f>
        <v>0</v>
      </c>
      <c r="D548" s="157">
        <f>'kuni 2025 detsember tegevuskava'!J92</f>
        <v>0</v>
      </c>
      <c r="E548" s="157">
        <f>'kuni 2025 detsember tegevuskava'!K92</f>
        <v>0</v>
      </c>
      <c r="F548" s="157" t="str">
        <f>'kuni 2025 detsember tegevuskava'!O92&amp;"/"</f>
        <v>/</v>
      </c>
      <c r="G548" s="157" t="e" cm="1">
        <f t="array" ref="G548">_xlfn.IFS('kuni 2025 detsember tegevuskava'!G92='kuni 2025 detsember tegevuskava'!$G$97,1,'kuni 2025 detsember tegevuskava'!G92='kuni 2025 detsember tegevuskava'!$G$98,2,'kuni 2025 detsember tegevuskava'!G92='kuni 2025 detsember tegevuskava'!$G$99,3,'kuni 2025 detsember tegevuskava'!G92='kuni 2025 detsember tegevuskava'!$G$100,4)</f>
        <v>#N/A</v>
      </c>
      <c r="H548" s="196" t="e" cm="1">
        <f t="array" ref="H548">_xlfn.IFS(OR('kuni 2025 detsember tegevuskava'!O92='kuni 2025 detsember tegevuskava'!$O$97,'kuni 2025 detsember tegevuskava'!O92='kuni 2025 detsember tegevuskava'!$O$99,'kuni 2025 detsember tegevuskava'!O92='kuni 2025 detsember tegevuskava'!$O$100,'kuni 2025 detsember tegevuskava'!O92='kuni 2025 detsember tegevuskava'!$O$101),1,'kuni 2025 detsember tegevuskava'!O92='kuni 2025 detsember tegevuskava'!$O$102,2,'kuni 2025 detsember tegevuskava'!O92='kuni 2025 detsember tegevuskava'!$O$103,2,'kuni 2025 detsember tegevuskava'!O92='kuni 2025 detsember tegevuskava'!$O$98,3)</f>
        <v>#N/A</v>
      </c>
      <c r="I548" s="133">
        <f>SUM(I549:I551)</f>
        <v>0</v>
      </c>
      <c r="J548" s="134"/>
      <c r="K548" s="82">
        <f>SUM(K549:K551)</f>
        <v>0</v>
      </c>
      <c r="L548" s="84"/>
      <c r="M548" s="133">
        <f>SUM(M549:M551)</f>
        <v>0</v>
      </c>
      <c r="N548" s="134"/>
      <c r="O548" s="82">
        <f>SUM(O549:O551)</f>
        <v>0</v>
      </c>
      <c r="P548" s="86"/>
    </row>
    <row r="549" spans="2:16" ht="16.2" x14ac:dyDescent="0.3">
      <c r="B549" s="146"/>
      <c r="C549" s="8"/>
      <c r="D549" s="8"/>
      <c r="E549" s="8"/>
      <c r="F549" s="8"/>
      <c r="G549" s="8"/>
      <c r="H549" s="194"/>
      <c r="I549" s="103">
        <f>SUM(K549+M549+O549)</f>
        <v>0</v>
      </c>
      <c r="J549" s="104" t="str">
        <f>"(15)"</f>
        <v>(15)</v>
      </c>
      <c r="K549" s="98">
        <f>'kuni 2025 detsember tegevuskava'!W92</f>
        <v>0</v>
      </c>
      <c r="L549" s="99" t="str">
        <f>"(15)"</f>
        <v>(15)</v>
      </c>
      <c r="M549" s="103">
        <f>'kuni 2025 detsember tegevuskava'!Z92</f>
        <v>0</v>
      </c>
      <c r="N549" s="104" t="str">
        <f>"(15)"</f>
        <v>(15)</v>
      </c>
      <c r="O549" s="98">
        <f>'kuni 2025 detsember tegevuskava'!AC92</f>
        <v>0</v>
      </c>
      <c r="P549" s="88" t="str">
        <f>"(15)"</f>
        <v>(15)</v>
      </c>
    </row>
    <row r="550" spans="2:16" ht="16.2" x14ac:dyDescent="0.3">
      <c r="B550" s="146"/>
      <c r="C550" s="8"/>
      <c r="D550" s="8"/>
      <c r="E550" s="8"/>
      <c r="F550" s="8"/>
      <c r="G550" s="8"/>
      <c r="H550" s="194"/>
      <c r="I550" s="103">
        <f>SUM(K550+M550+O550)</f>
        <v>0</v>
      </c>
      <c r="J550" s="104" t="str">
        <f>"(50)"</f>
        <v>(50)</v>
      </c>
      <c r="K550" s="98">
        <f>'kuni 2025 detsember tegevuskava'!X92</f>
        <v>0</v>
      </c>
      <c r="L550" s="99" t="str">
        <f>"(50)"</f>
        <v>(50)</v>
      </c>
      <c r="M550" s="103">
        <f>'kuni 2025 detsember tegevuskava'!AA92</f>
        <v>0</v>
      </c>
      <c r="N550" s="104" t="str">
        <f>"(50)"</f>
        <v>(50)</v>
      </c>
      <c r="O550" s="98">
        <f>'kuni 2025 detsember tegevuskava'!AD92</f>
        <v>0</v>
      </c>
      <c r="P550" s="88" t="str">
        <f>"(50)"</f>
        <v>(50)</v>
      </c>
    </row>
    <row r="551" spans="2:16" ht="16.2" x14ac:dyDescent="0.3">
      <c r="B551" s="146"/>
      <c r="C551" s="8"/>
      <c r="D551" s="8"/>
      <c r="E551" s="8"/>
      <c r="F551" s="8"/>
      <c r="G551" s="8"/>
      <c r="H551" s="194"/>
      <c r="I551" s="103">
        <f>SUM(K551+M551+O551)</f>
        <v>0</v>
      </c>
      <c r="J551" s="104" t="str">
        <f>"(55)"</f>
        <v>(55)</v>
      </c>
      <c r="K551" s="98">
        <f>'kuni 2025 detsember tegevuskava'!Y92</f>
        <v>0</v>
      </c>
      <c r="L551" s="99" t="str">
        <f>"(55)"</f>
        <v>(55)</v>
      </c>
      <c r="M551" s="103">
        <f>'kuni 2025 detsember tegevuskava'!AB92</f>
        <v>0</v>
      </c>
      <c r="N551" s="104" t="str">
        <f>"(55)"</f>
        <v>(55)</v>
      </c>
      <c r="O551" s="98">
        <f>'kuni 2025 detsember tegevuskava'!AE92</f>
        <v>0</v>
      </c>
      <c r="P551" s="88" t="str">
        <f>"(55)"</f>
        <v>(55)</v>
      </c>
    </row>
    <row r="552" spans="2:16" ht="16.2" x14ac:dyDescent="0.3">
      <c r="B552" s="146"/>
      <c r="C552" s="8"/>
      <c r="D552" s="8"/>
      <c r="E552" s="8"/>
      <c r="F552" s="8"/>
      <c r="G552" s="8"/>
      <c r="H552" s="194"/>
      <c r="I552" s="185" t="s">
        <v>242</v>
      </c>
      <c r="J552" s="197"/>
      <c r="K552" s="197"/>
      <c r="L552" s="197"/>
      <c r="M552" s="197"/>
      <c r="N552" s="197"/>
      <c r="O552" s="197"/>
      <c r="P552" s="198"/>
    </row>
    <row r="553" spans="2:16" ht="16.2" x14ac:dyDescent="0.3">
      <c r="B553" s="146"/>
      <c r="C553" s="8"/>
      <c r="D553" s="8"/>
      <c r="E553" s="8"/>
      <c r="F553" s="8"/>
      <c r="G553" s="8"/>
      <c r="H553" s="194"/>
      <c r="I553" s="180">
        <f>SUM(I554:I556)</f>
        <v>0</v>
      </c>
      <c r="J553" s="104"/>
      <c r="K553" s="173">
        <f>SUM(K554:K556)</f>
        <v>0</v>
      </c>
      <c r="L553" s="186"/>
      <c r="M553" s="180">
        <f>SUM(M554:M556)</f>
        <v>0</v>
      </c>
      <c r="N553" s="169"/>
      <c r="O553" s="180">
        <f>SUM(O554:O556)</f>
        <v>0</v>
      </c>
      <c r="P553" s="69"/>
    </row>
    <row r="554" spans="2:16" ht="16.2" x14ac:dyDescent="0.3">
      <c r="B554" s="146"/>
      <c r="C554" s="8"/>
      <c r="D554" s="8"/>
      <c r="E554" s="8"/>
      <c r="F554" s="8"/>
      <c r="G554" s="8"/>
      <c r="H554" s="194"/>
      <c r="I554" s="103">
        <f>SUM(K554+M554+O554)</f>
        <v>0</v>
      </c>
      <c r="J554" s="104" t="str">
        <f>"(15)"</f>
        <v>(15)</v>
      </c>
      <c r="K554" s="98">
        <f>SUM(K549*1.2)</f>
        <v>0</v>
      </c>
      <c r="L554" s="99" t="str">
        <f>"(15)"</f>
        <v>(15)</v>
      </c>
      <c r="M554" s="103">
        <f>SUM(M549*1.22)</f>
        <v>0</v>
      </c>
      <c r="N554" s="104" t="str">
        <f>"(15)"</f>
        <v>(15)</v>
      </c>
      <c r="O554" s="103">
        <f>SUM(O549*1.22)</f>
        <v>0</v>
      </c>
      <c r="P554" s="88" t="str">
        <f>"(15)"</f>
        <v>(15)</v>
      </c>
    </row>
    <row r="555" spans="2:16" ht="16.2" x14ac:dyDescent="0.3">
      <c r="B555" s="146"/>
      <c r="C555" s="8"/>
      <c r="D555" s="8"/>
      <c r="E555" s="8"/>
      <c r="F555" s="8"/>
      <c r="G555" s="8"/>
      <c r="H555" s="194"/>
      <c r="I555" s="103">
        <f>SUM(K555+M555+O555)</f>
        <v>0</v>
      </c>
      <c r="J555" s="104" t="str">
        <f>"(50)"</f>
        <v>(50)</v>
      </c>
      <c r="K555" s="98">
        <f>K550</f>
        <v>0</v>
      </c>
      <c r="L555" s="99" t="str">
        <f>"(50)"</f>
        <v>(50)</v>
      </c>
      <c r="M555" s="103">
        <f>M550</f>
        <v>0</v>
      </c>
      <c r="N555" s="104" t="str">
        <f>"(50)"</f>
        <v>(50)</v>
      </c>
      <c r="O555" s="103">
        <f>O550</f>
        <v>0</v>
      </c>
      <c r="P555" s="88" t="str">
        <f>"(50)"</f>
        <v>(50)</v>
      </c>
    </row>
    <row r="556" spans="2:16" ht="16.8" thickBot="1" x14ac:dyDescent="0.35">
      <c r="B556" s="161"/>
      <c r="C556" s="162"/>
      <c r="D556" s="162"/>
      <c r="E556" s="162"/>
      <c r="F556" s="162"/>
      <c r="G556" s="162"/>
      <c r="H556" s="195"/>
      <c r="I556" s="131">
        <f>SUM(K556+M556+O556)</f>
        <v>0</v>
      </c>
      <c r="J556" s="132" t="str">
        <f>"(55)"</f>
        <v>(55)</v>
      </c>
      <c r="K556" s="94">
        <f>SUM(K551*1.2)</f>
        <v>0</v>
      </c>
      <c r="L556" s="95" t="str">
        <f>"(55)"</f>
        <v>(55)</v>
      </c>
      <c r="M556" s="131">
        <f>SUM(M551*1.22)</f>
        <v>0</v>
      </c>
      <c r="N556" s="132" t="str">
        <f>"(55)"</f>
        <v>(55)</v>
      </c>
      <c r="O556" s="131">
        <f>SUM(O551*1.22)</f>
        <v>0</v>
      </c>
      <c r="P556" s="97" t="str">
        <f>"(55)"</f>
        <v>(55)</v>
      </c>
    </row>
    <row r="557" spans="2:16" ht="16.2" x14ac:dyDescent="0.3">
      <c r="B557" s="189" t="str">
        <f>'kuni 2025 detsember tegevuskava'!A93&amp;"/"&amp;'kuni 2025 detsember tegevuskava'!C93</f>
        <v>/</v>
      </c>
      <c r="C557" s="157">
        <f>'kuni 2025 detsember tegevuskava'!I93</f>
        <v>0</v>
      </c>
      <c r="D557" s="157">
        <f>'kuni 2025 detsember tegevuskava'!J93</f>
        <v>0</v>
      </c>
      <c r="E557" s="157">
        <f>'kuni 2025 detsember tegevuskava'!K93</f>
        <v>0</v>
      </c>
      <c r="F557" s="157" t="str">
        <f>'kuni 2025 detsember tegevuskava'!O93&amp;"/"</f>
        <v>/</v>
      </c>
      <c r="G557" s="157" t="e" cm="1">
        <f t="array" ref="G557">_xlfn.IFS('kuni 2025 detsember tegevuskava'!G93='kuni 2025 detsember tegevuskava'!$G$97,1,'kuni 2025 detsember tegevuskava'!G93='kuni 2025 detsember tegevuskava'!$G$98,2,'kuni 2025 detsember tegevuskava'!G93='kuni 2025 detsember tegevuskava'!$G$99,3,'kuni 2025 detsember tegevuskava'!G93='kuni 2025 detsember tegevuskava'!$G$100,4)</f>
        <v>#N/A</v>
      </c>
      <c r="H557" s="196" t="e" cm="1">
        <f t="array" ref="H557">_xlfn.IFS(OR('kuni 2025 detsember tegevuskava'!O93='kuni 2025 detsember tegevuskava'!$O$97,'kuni 2025 detsember tegevuskava'!O93='kuni 2025 detsember tegevuskava'!$O$99,'kuni 2025 detsember tegevuskava'!O93='kuni 2025 detsember tegevuskava'!$O$100,'kuni 2025 detsember tegevuskava'!O93='kuni 2025 detsember tegevuskava'!$O$101),1,'kuni 2025 detsember tegevuskava'!O93='kuni 2025 detsember tegevuskava'!$O$102,2,'kuni 2025 detsember tegevuskava'!O93='kuni 2025 detsember tegevuskava'!$O$103,2,'kuni 2025 detsember tegevuskava'!O93='kuni 2025 detsember tegevuskava'!$O$98,3)</f>
        <v>#N/A</v>
      </c>
      <c r="I557" s="180">
        <f>SUM(I558:I560)</f>
        <v>0</v>
      </c>
      <c r="J557" s="104"/>
      <c r="K557" s="173">
        <f>SUM(K558:K560)</f>
        <v>0</v>
      </c>
      <c r="L557" s="186"/>
      <c r="M557" s="180">
        <f>SUM(M558:M560)</f>
        <v>0</v>
      </c>
      <c r="N557" s="104"/>
      <c r="O557" s="173">
        <f>SUM(O558:O560)</f>
        <v>0</v>
      </c>
      <c r="P557" s="88"/>
    </row>
    <row r="558" spans="2:16" ht="16.2" x14ac:dyDescent="0.3">
      <c r="B558" s="146"/>
      <c r="C558" s="8"/>
      <c r="D558" s="8"/>
      <c r="E558" s="8"/>
      <c r="F558" s="8"/>
      <c r="G558" s="8"/>
      <c r="H558" s="194"/>
      <c r="I558" s="103">
        <f>SUM(K558+M558+O558)</f>
        <v>0</v>
      </c>
      <c r="J558" s="104" t="str">
        <f>"(15)"</f>
        <v>(15)</v>
      </c>
      <c r="K558" s="98">
        <f>'kuni 2025 detsember tegevuskava'!W93</f>
        <v>0</v>
      </c>
      <c r="L558" s="99" t="str">
        <f>"(15)"</f>
        <v>(15)</v>
      </c>
      <c r="M558" s="103">
        <f>'kuni 2025 detsember tegevuskava'!Z93</f>
        <v>0</v>
      </c>
      <c r="N558" s="104" t="str">
        <f>"(15)"</f>
        <v>(15)</v>
      </c>
      <c r="O558" s="98">
        <f>'kuni 2025 detsember tegevuskava'!AC93</f>
        <v>0</v>
      </c>
      <c r="P558" s="88" t="str">
        <f>"(15)"</f>
        <v>(15)</v>
      </c>
    </row>
    <row r="559" spans="2:16" ht="16.2" x14ac:dyDescent="0.3">
      <c r="B559" s="146"/>
      <c r="C559" s="8"/>
      <c r="D559" s="8"/>
      <c r="E559" s="8"/>
      <c r="F559" s="8"/>
      <c r="G559" s="8"/>
      <c r="H559" s="194"/>
      <c r="I559" s="103">
        <f>SUM(K559+M559+O559)</f>
        <v>0</v>
      </c>
      <c r="J559" s="104" t="str">
        <f>"(50)"</f>
        <v>(50)</v>
      </c>
      <c r="K559" s="98">
        <f>'kuni 2025 detsember tegevuskava'!X93</f>
        <v>0</v>
      </c>
      <c r="L559" s="99" t="str">
        <f>"(50)"</f>
        <v>(50)</v>
      </c>
      <c r="M559" s="103">
        <f>'kuni 2025 detsember tegevuskava'!AA93</f>
        <v>0</v>
      </c>
      <c r="N559" s="104" t="str">
        <f>"(50)"</f>
        <v>(50)</v>
      </c>
      <c r="O559" s="98">
        <f>'kuni 2025 detsember tegevuskava'!AD93</f>
        <v>0</v>
      </c>
      <c r="P559" s="88" t="str">
        <f>"(50)"</f>
        <v>(50)</v>
      </c>
    </row>
    <row r="560" spans="2:16" ht="16.2" x14ac:dyDescent="0.3">
      <c r="B560" s="146"/>
      <c r="C560" s="8"/>
      <c r="D560" s="8"/>
      <c r="E560" s="8"/>
      <c r="F560" s="8"/>
      <c r="G560" s="8"/>
      <c r="H560" s="194"/>
      <c r="I560" s="103">
        <f>SUM(K560+M560+O560)</f>
        <v>0</v>
      </c>
      <c r="J560" s="104" t="str">
        <f>"(55)"</f>
        <v>(55)</v>
      </c>
      <c r="K560" s="98">
        <f>'kuni 2025 detsember tegevuskava'!Y93</f>
        <v>0</v>
      </c>
      <c r="L560" s="99" t="str">
        <f>"(55)"</f>
        <v>(55)</v>
      </c>
      <c r="M560" s="103">
        <f>'kuni 2025 detsember tegevuskava'!AB93</f>
        <v>0</v>
      </c>
      <c r="N560" s="104" t="str">
        <f>"(55)"</f>
        <v>(55)</v>
      </c>
      <c r="O560" s="98">
        <f>'kuni 2025 detsember tegevuskava'!AE93</f>
        <v>0</v>
      </c>
      <c r="P560" s="88" t="str">
        <f>"(55)"</f>
        <v>(55)</v>
      </c>
    </row>
    <row r="561" spans="2:16" ht="16.2" x14ac:dyDescent="0.3">
      <c r="B561" s="146"/>
      <c r="C561" s="8"/>
      <c r="D561" s="8"/>
      <c r="E561" s="8"/>
      <c r="F561" s="8"/>
      <c r="G561" s="8"/>
      <c r="H561" s="194"/>
      <c r="I561" s="185" t="s">
        <v>242</v>
      </c>
      <c r="J561" s="197"/>
      <c r="K561" s="197"/>
      <c r="L561" s="197"/>
      <c r="M561" s="197"/>
      <c r="N561" s="197"/>
      <c r="O561" s="197"/>
      <c r="P561" s="198"/>
    </row>
    <row r="562" spans="2:16" ht="16.2" x14ac:dyDescent="0.3">
      <c r="B562" s="146"/>
      <c r="C562" s="8"/>
      <c r="D562" s="8"/>
      <c r="E562" s="8"/>
      <c r="F562" s="8"/>
      <c r="G562" s="8"/>
      <c r="H562" s="194"/>
      <c r="I562" s="180">
        <f>SUM(I563:I565)</f>
        <v>0</v>
      </c>
      <c r="J562" s="104"/>
      <c r="K562" s="173">
        <f>SUM(K563:K565)</f>
        <v>0</v>
      </c>
      <c r="L562" s="186"/>
      <c r="M562" s="180">
        <f>SUM(M563:M565)</f>
        <v>0</v>
      </c>
      <c r="N562" s="169"/>
      <c r="O562" s="180">
        <f>SUM(O563:O565)</f>
        <v>0</v>
      </c>
      <c r="P562" s="69"/>
    </row>
    <row r="563" spans="2:16" ht="16.2" x14ac:dyDescent="0.3">
      <c r="B563" s="146"/>
      <c r="C563" s="8"/>
      <c r="D563" s="8"/>
      <c r="E563" s="8"/>
      <c r="F563" s="8"/>
      <c r="G563" s="8"/>
      <c r="H563" s="194"/>
      <c r="I563" s="103">
        <f>SUM(K563+M563+O563)</f>
        <v>0</v>
      </c>
      <c r="J563" s="104" t="str">
        <f>"(15)"</f>
        <v>(15)</v>
      </c>
      <c r="K563" s="98">
        <f>SUM(K558*1.2)</f>
        <v>0</v>
      </c>
      <c r="L563" s="99" t="str">
        <f>"(15)"</f>
        <v>(15)</v>
      </c>
      <c r="M563" s="103">
        <f>SUM(M558*1.22)</f>
        <v>0</v>
      </c>
      <c r="N563" s="104" t="str">
        <f>"(15)"</f>
        <v>(15)</v>
      </c>
      <c r="O563" s="103">
        <f>SUM(O558*1.22)</f>
        <v>0</v>
      </c>
      <c r="P563" s="88" t="str">
        <f>"(15)"</f>
        <v>(15)</v>
      </c>
    </row>
    <row r="564" spans="2:16" ht="16.2" x14ac:dyDescent="0.3">
      <c r="B564" s="146"/>
      <c r="C564" s="8"/>
      <c r="D564" s="8"/>
      <c r="E564" s="8"/>
      <c r="F564" s="8"/>
      <c r="G564" s="8"/>
      <c r="H564" s="194"/>
      <c r="I564" s="103">
        <f>SUM(K564+M564+O564)</f>
        <v>0</v>
      </c>
      <c r="J564" s="104" t="str">
        <f>"(50)"</f>
        <v>(50)</v>
      </c>
      <c r="K564" s="98">
        <f>K559</f>
        <v>0</v>
      </c>
      <c r="L564" s="99" t="str">
        <f>"(50)"</f>
        <v>(50)</v>
      </c>
      <c r="M564" s="103">
        <f>M559</f>
        <v>0</v>
      </c>
      <c r="N564" s="104" t="str">
        <f>"(50)"</f>
        <v>(50)</v>
      </c>
      <c r="O564" s="103">
        <f>O559</f>
        <v>0</v>
      </c>
      <c r="P564" s="88" t="str">
        <f>"(50)"</f>
        <v>(50)</v>
      </c>
    </row>
    <row r="565" spans="2:16" ht="16.8" thickBot="1" x14ac:dyDescent="0.35">
      <c r="B565" s="161"/>
      <c r="C565" s="162"/>
      <c r="D565" s="162"/>
      <c r="E565" s="162"/>
      <c r="F565" s="162"/>
      <c r="G565" s="162"/>
      <c r="H565" s="195"/>
      <c r="I565" s="131">
        <f>SUM(K565+M565+O565)</f>
        <v>0</v>
      </c>
      <c r="J565" s="132" t="str">
        <f>"(55)"</f>
        <v>(55)</v>
      </c>
      <c r="K565" s="94">
        <f>SUM(K560*1.2)</f>
        <v>0</v>
      </c>
      <c r="L565" s="95" t="str">
        <f>"(55)"</f>
        <v>(55)</v>
      </c>
      <c r="M565" s="131">
        <f>SUM(M560*1.22)</f>
        <v>0</v>
      </c>
      <c r="N565" s="132" t="str">
        <f>"(55)"</f>
        <v>(55)</v>
      </c>
      <c r="O565" s="131">
        <f>SUM(O560*1.22)</f>
        <v>0</v>
      </c>
      <c r="P565" s="97" t="str">
        <f>"(55)"</f>
        <v>(55)</v>
      </c>
    </row>
  </sheetData>
  <sheetProtection algorithmName="SHA-512" hashValue="KBs5/uOrpE4+5k2RRdu1afdIosQXbWP7AoUDBlrlCVCoCUS9i9kc2Qvtc0OGrDqrNOffv1qA9epbEQ/HzsmHqg==" saltValue="HbyuaV5fRfqoc2XJCeHC0Q==" spinCount="100000" sheet="1" objects="1" scenarios="1"/>
  <mergeCells count="18">
    <mergeCell ref="B29:B30"/>
    <mergeCell ref="C29:C30"/>
    <mergeCell ref="D29:D30"/>
    <mergeCell ref="F29:H30"/>
    <mergeCell ref="I29:J29"/>
    <mergeCell ref="Q17:AA17"/>
    <mergeCell ref="M29:N29"/>
    <mergeCell ref="I30:J30"/>
    <mergeCell ref="K30:L30"/>
    <mergeCell ref="M30:N30"/>
    <mergeCell ref="K29:L29"/>
    <mergeCell ref="O29:P29"/>
    <mergeCell ref="O30:P30"/>
    <mergeCell ref="B7:P7"/>
    <mergeCell ref="B10:P10"/>
    <mergeCell ref="B2:P2"/>
    <mergeCell ref="Q15:AA15"/>
    <mergeCell ref="Q16:AA16"/>
  </mergeCells>
  <pageMargins left="0.23622047244094491" right="0.23622047244094491" top="0.74803149606299213" bottom="0.74803149606299213" header="0.31496062992125984" footer="0.31496062992125984"/>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I111"/>
  <sheetViews>
    <sheetView topLeftCell="D1" zoomScale="90" zoomScaleNormal="90" workbookViewId="0">
      <selection activeCell="B62" sqref="B62"/>
    </sheetView>
  </sheetViews>
  <sheetFormatPr defaultColWidth="9.109375" defaultRowHeight="14.4" x14ac:dyDescent="0.3"/>
  <cols>
    <col min="1" max="1" width="9.109375" style="1"/>
    <col min="2" max="2" width="22.33203125" style="1" customWidth="1"/>
    <col min="3" max="5" width="18" style="1" customWidth="1"/>
    <col min="6" max="6" width="15.5546875" style="1" customWidth="1"/>
    <col min="7" max="7" width="12.109375" style="1" customWidth="1"/>
    <col min="8" max="8" width="12.88671875" style="1" customWidth="1"/>
    <col min="9" max="9" width="11.88671875" style="1" customWidth="1"/>
    <col min="10" max="10" width="11.5546875" style="1" customWidth="1"/>
    <col min="11" max="11" width="13.109375" style="1" customWidth="1"/>
    <col min="12" max="12" width="11.88671875" style="1" customWidth="1"/>
    <col min="13" max="22" width="9.109375" style="1"/>
    <col min="23" max="23" width="12.33203125" style="1" bestFit="1" customWidth="1"/>
    <col min="24" max="16384" width="9.109375" style="1"/>
  </cols>
  <sheetData>
    <row r="2" spans="1:8" ht="18" x14ac:dyDescent="0.3">
      <c r="A2" s="121" t="s">
        <v>188</v>
      </c>
      <c r="B2" s="121"/>
    </row>
    <row r="4" spans="1:8" x14ac:dyDescent="0.3">
      <c r="B4" s="208" t="s">
        <v>243</v>
      </c>
      <c r="C4" s="641" t="s">
        <v>244</v>
      </c>
      <c r="D4" s="641"/>
      <c r="E4" s="641"/>
      <c r="F4" s="641"/>
    </row>
    <row r="5" spans="1:8" x14ac:dyDescent="0.3">
      <c r="B5" s="208"/>
      <c r="C5" s="207" t="s">
        <v>245</v>
      </c>
      <c r="D5" s="207" t="s">
        <v>246</v>
      </c>
      <c r="E5" s="207" t="s">
        <v>247</v>
      </c>
      <c r="F5" s="207" t="s">
        <v>248</v>
      </c>
    </row>
    <row r="6" spans="1:8" x14ac:dyDescent="0.3">
      <c r="B6" s="208" t="s">
        <v>249</v>
      </c>
      <c r="C6" s="209">
        <f>SUM(C7:C9)</f>
        <v>356235</v>
      </c>
      <c r="D6" s="209">
        <f t="shared" ref="D6:E6" si="0">SUM(D7:D9)</f>
        <v>316017</v>
      </c>
      <c r="E6" s="209">
        <f t="shared" si="0"/>
        <v>40218</v>
      </c>
      <c r="F6" s="210">
        <f>SUM(D6/C6)</f>
        <v>0.88710261484694097</v>
      </c>
    </row>
    <row r="7" spans="1:8" x14ac:dyDescent="0.3">
      <c r="B7" s="178" t="s">
        <v>250</v>
      </c>
      <c r="C7" s="211">
        <v>120000</v>
      </c>
      <c r="D7" s="211">
        <v>120000</v>
      </c>
      <c r="E7" s="211">
        <f>SUM(C7-D7)</f>
        <v>0</v>
      </c>
      <c r="F7" s="212">
        <f>SUM(D7/C7)</f>
        <v>1</v>
      </c>
      <c r="G7" s="122"/>
      <c r="H7" s="123"/>
    </row>
    <row r="8" spans="1:8" x14ac:dyDescent="0.3">
      <c r="B8" s="178" t="s">
        <v>251</v>
      </c>
      <c r="C8" s="211">
        <f>121017+40218</f>
        <v>161235</v>
      </c>
      <c r="D8" s="211">
        <v>121017</v>
      </c>
      <c r="E8" s="211">
        <f>SUM(C8-D8)</f>
        <v>40218</v>
      </c>
      <c r="F8" s="212">
        <f>SUM(D8/C8)</f>
        <v>0.75056284305516796</v>
      </c>
      <c r="G8" s="122"/>
    </row>
    <row r="9" spans="1:8" x14ac:dyDescent="0.3">
      <c r="B9" s="178" t="s">
        <v>361</v>
      </c>
      <c r="C9" s="211">
        <v>75000</v>
      </c>
      <c r="D9" s="211">
        <v>75000</v>
      </c>
      <c r="E9" s="211">
        <f>SUM(C9-D9)</f>
        <v>0</v>
      </c>
      <c r="F9" s="212">
        <f>SUM(D9/C9)</f>
        <v>1</v>
      </c>
    </row>
    <row r="18" spans="2:6" x14ac:dyDescent="0.3">
      <c r="B18" s="643" t="s">
        <v>253</v>
      </c>
      <c r="C18" s="641" t="s">
        <v>244</v>
      </c>
      <c r="D18" s="641"/>
      <c r="E18" s="641"/>
      <c r="F18" s="641"/>
    </row>
    <row r="19" spans="2:6" x14ac:dyDescent="0.3">
      <c r="B19" s="643"/>
      <c r="C19" s="207" t="s">
        <v>245</v>
      </c>
      <c r="D19" s="207" t="s">
        <v>246</v>
      </c>
      <c r="E19" s="207" t="s">
        <v>247</v>
      </c>
      <c r="F19" s="207" t="s">
        <v>248</v>
      </c>
    </row>
    <row r="20" spans="2:6" x14ac:dyDescent="0.3">
      <c r="B20" s="208" t="s">
        <v>249</v>
      </c>
      <c r="C20" s="209">
        <f>SUM(C21:C24)</f>
        <v>356220</v>
      </c>
      <c r="D20" s="209">
        <f t="shared" ref="D20:E20" si="1">SUM(D21:D24)</f>
        <v>316002</v>
      </c>
      <c r="E20" s="209">
        <f t="shared" si="1"/>
        <v>40218</v>
      </c>
      <c r="F20" s="210">
        <f>SUM(D20/C20)</f>
        <v>0.88709786087249454</v>
      </c>
    </row>
    <row r="21" spans="2:6" x14ac:dyDescent="0.3">
      <c r="B21" s="178" t="s">
        <v>254</v>
      </c>
      <c r="C21" s="211">
        <v>143022</v>
      </c>
      <c r="D21" s="211">
        <v>143022</v>
      </c>
      <c r="E21" s="211">
        <f>SUM(C21-D21)</f>
        <v>0</v>
      </c>
      <c r="F21" s="212">
        <f>SUM(D21/C21)</f>
        <v>1</v>
      </c>
    </row>
    <row r="22" spans="2:6" x14ac:dyDescent="0.3">
      <c r="B22" s="178" t="s">
        <v>255</v>
      </c>
      <c r="C22" s="211">
        <f>155000+34218</f>
        <v>189218</v>
      </c>
      <c r="D22" s="211">
        <v>155000</v>
      </c>
      <c r="E22" s="211">
        <f>SUM(C22-D22)</f>
        <v>34218</v>
      </c>
      <c r="F22" s="212">
        <f>SUM(D22/C22)</f>
        <v>0.81916096777262204</v>
      </c>
    </row>
    <row r="23" spans="2:6" x14ac:dyDescent="0.3">
      <c r="B23" s="178" t="s">
        <v>256</v>
      </c>
      <c r="C23" s="211">
        <f>17980+6000</f>
        <v>23980</v>
      </c>
      <c r="D23" s="211">
        <v>17980</v>
      </c>
      <c r="E23" s="211">
        <f>SUM(C23-D23)</f>
        <v>6000</v>
      </c>
      <c r="F23" s="212">
        <f>SUM(D23/C23)</f>
        <v>0.74979149291075897</v>
      </c>
    </row>
    <row r="24" spans="2:6" x14ac:dyDescent="0.3">
      <c r="B24" s="178"/>
      <c r="C24" s="211"/>
      <c r="D24" s="211"/>
      <c r="E24" s="211"/>
      <c r="F24" s="212"/>
    </row>
    <row r="33" spans="1:3" ht="18" x14ac:dyDescent="0.3">
      <c r="A33" s="121" t="s">
        <v>258</v>
      </c>
      <c r="B33" s="121"/>
    </row>
    <row r="35" spans="1:3" x14ac:dyDescent="0.3">
      <c r="B35" s="213" t="s">
        <v>259</v>
      </c>
      <c r="C35" s="207">
        <v>2024</v>
      </c>
    </row>
    <row r="36" spans="1:3" x14ac:dyDescent="0.3">
      <c r="B36" s="213" t="s">
        <v>177</v>
      </c>
      <c r="C36" s="209">
        <f>SUM(C37:C39)</f>
        <v>811400</v>
      </c>
    </row>
    <row r="37" spans="1:3" x14ac:dyDescent="0.3">
      <c r="B37" s="178" t="s">
        <v>250</v>
      </c>
      <c r="C37" s="211">
        <v>60000</v>
      </c>
    </row>
    <row r="38" spans="1:3" x14ac:dyDescent="0.3">
      <c r="B38" s="178" t="s">
        <v>251</v>
      </c>
      <c r="C38" s="211">
        <v>689400</v>
      </c>
    </row>
    <row r="39" spans="1:3" x14ac:dyDescent="0.3">
      <c r="B39" s="178" t="s">
        <v>252</v>
      </c>
      <c r="C39" s="211">
        <v>62000</v>
      </c>
    </row>
    <row r="41" spans="1:3" x14ac:dyDescent="0.3">
      <c r="B41" s="213" t="s">
        <v>260</v>
      </c>
      <c r="C41" s="207">
        <v>2024</v>
      </c>
    </row>
    <row r="42" spans="1:3" x14ac:dyDescent="0.3">
      <c r="B42" s="213" t="s">
        <v>177</v>
      </c>
      <c r="C42" s="209">
        <f>SUM(C43:C46)</f>
        <v>869731</v>
      </c>
    </row>
    <row r="43" spans="1:3" x14ac:dyDescent="0.3">
      <c r="B43" s="178" t="s">
        <v>254</v>
      </c>
      <c r="C43" s="211">
        <v>347431</v>
      </c>
    </row>
    <row r="44" spans="1:3" x14ac:dyDescent="0.3">
      <c r="B44" s="178" t="s">
        <v>255</v>
      </c>
      <c r="C44" s="211">
        <v>215300</v>
      </c>
    </row>
    <row r="45" spans="1:3" x14ac:dyDescent="0.3">
      <c r="B45" s="178" t="s">
        <v>256</v>
      </c>
      <c r="C45" s="211">
        <v>307000</v>
      </c>
    </row>
    <row r="46" spans="1:3" x14ac:dyDescent="0.3">
      <c r="B46" s="178" t="s">
        <v>257</v>
      </c>
      <c r="C46" s="211">
        <v>0</v>
      </c>
    </row>
    <row r="49" spans="1:9" ht="18" x14ac:dyDescent="0.3">
      <c r="A49" s="121" t="s">
        <v>261</v>
      </c>
    </row>
    <row r="51" spans="1:9" x14ac:dyDescent="0.3">
      <c r="B51" s="136"/>
      <c r="C51" s="217"/>
      <c r="D51" s="217"/>
    </row>
    <row r="52" spans="1:9" ht="31.2" x14ac:dyDescent="0.3">
      <c r="B52" s="213" t="s">
        <v>262</v>
      </c>
      <c r="C52" s="219">
        <v>44197</v>
      </c>
      <c r="D52" s="219">
        <v>44562</v>
      </c>
      <c r="E52" s="219">
        <v>44927</v>
      </c>
      <c r="F52" s="219">
        <v>45292</v>
      </c>
      <c r="G52" s="207" t="s">
        <v>263</v>
      </c>
      <c r="H52" s="207" t="s">
        <v>264</v>
      </c>
      <c r="I52" s="207" t="s">
        <v>265</v>
      </c>
    </row>
    <row r="53" spans="1:9" x14ac:dyDescent="0.3">
      <c r="B53" s="216" t="s">
        <v>266</v>
      </c>
      <c r="C53" s="211">
        <v>2</v>
      </c>
      <c r="D53" s="211">
        <v>3</v>
      </c>
      <c r="E53" s="211">
        <v>3</v>
      </c>
      <c r="F53" s="211">
        <v>3.5</v>
      </c>
      <c r="G53" s="211">
        <v>4.5</v>
      </c>
      <c r="H53" s="211">
        <v>5</v>
      </c>
      <c r="I53" s="211">
        <v>5</v>
      </c>
    </row>
    <row r="54" spans="1:9" ht="27.6" x14ac:dyDescent="0.3">
      <c r="B54" s="216" t="s">
        <v>267</v>
      </c>
      <c r="C54" s="216">
        <v>0</v>
      </c>
      <c r="D54" s="223">
        <f t="shared" ref="D54:I54" si="2">SUM(((D53/C53)*100)-100)</f>
        <v>50</v>
      </c>
      <c r="E54" s="223">
        <f t="shared" si="2"/>
        <v>0</v>
      </c>
      <c r="F54" s="223">
        <f t="shared" si="2"/>
        <v>16.666666666666671</v>
      </c>
      <c r="G54" s="223">
        <f t="shared" si="2"/>
        <v>28.571428571428584</v>
      </c>
      <c r="H54" s="223">
        <f t="shared" si="2"/>
        <v>11.111111111111114</v>
      </c>
      <c r="I54" s="223">
        <f t="shared" si="2"/>
        <v>0</v>
      </c>
    </row>
    <row r="55" spans="1:9" x14ac:dyDescent="0.3">
      <c r="B55" s="644" t="s">
        <v>268</v>
      </c>
      <c r="C55" s="645"/>
      <c r="D55" s="645"/>
      <c r="E55" s="645"/>
      <c r="F55" s="645"/>
      <c r="G55" s="645"/>
      <c r="H55" s="645"/>
      <c r="I55" s="646"/>
    </row>
    <row r="56" spans="1:9" x14ac:dyDescent="0.3">
      <c r="B56" s="218"/>
      <c r="C56" s="218"/>
      <c r="D56" s="218"/>
      <c r="E56" s="218"/>
      <c r="F56" s="218"/>
      <c r="G56" s="218"/>
      <c r="H56" s="218"/>
    </row>
    <row r="57" spans="1:9" x14ac:dyDescent="0.3">
      <c r="B57" s="218"/>
      <c r="C57" s="218"/>
      <c r="D57" s="218"/>
      <c r="E57" s="218"/>
      <c r="F57" s="218"/>
      <c r="G57" s="218"/>
      <c r="H57" s="218"/>
    </row>
    <row r="58" spans="1:9" x14ac:dyDescent="0.3">
      <c r="B58" s="218"/>
      <c r="C58" s="218"/>
      <c r="D58" s="218"/>
      <c r="E58" s="224"/>
      <c r="F58" s="224"/>
      <c r="G58" s="224"/>
      <c r="H58" s="224"/>
      <c r="I58" s="224"/>
    </row>
    <row r="59" spans="1:9" x14ac:dyDescent="0.3">
      <c r="B59" s="218"/>
      <c r="C59" s="218"/>
      <c r="D59" s="218"/>
      <c r="E59" s="218"/>
      <c r="F59" s="218"/>
      <c r="G59" s="218"/>
      <c r="H59" s="218"/>
    </row>
    <row r="60" spans="1:9" x14ac:dyDescent="0.3">
      <c r="B60" s="218"/>
      <c r="C60" s="218"/>
      <c r="D60" s="218"/>
      <c r="E60" s="218"/>
      <c r="F60" s="218"/>
      <c r="G60" s="218"/>
      <c r="H60" s="218"/>
    </row>
    <row r="61" spans="1:9" x14ac:dyDescent="0.3">
      <c r="B61" s="218"/>
      <c r="C61" s="218"/>
      <c r="D61" s="218"/>
      <c r="E61" s="218"/>
      <c r="F61" s="218"/>
      <c r="G61" s="218"/>
      <c r="H61" s="218"/>
    </row>
    <row r="62" spans="1:9" x14ac:dyDescent="0.3">
      <c r="B62" s="218"/>
      <c r="C62" s="218"/>
      <c r="D62" s="218"/>
      <c r="E62" s="218"/>
      <c r="F62" s="218"/>
      <c r="G62" s="218"/>
      <c r="H62" s="218"/>
    </row>
    <row r="63" spans="1:9" x14ac:dyDescent="0.3">
      <c r="B63" s="218"/>
      <c r="C63" s="218"/>
      <c r="D63" s="218"/>
      <c r="E63" s="218"/>
      <c r="F63" s="218"/>
      <c r="G63" s="218"/>
      <c r="H63" s="218"/>
    </row>
    <row r="64" spans="1:9" x14ac:dyDescent="0.3">
      <c r="B64" s="218"/>
      <c r="C64" s="218"/>
      <c r="D64" s="218"/>
      <c r="E64" s="218"/>
      <c r="F64" s="218"/>
      <c r="G64" s="218"/>
      <c r="H64" s="218"/>
    </row>
    <row r="65" spans="2:8" x14ac:dyDescent="0.3">
      <c r="B65" s="218"/>
      <c r="C65" s="218"/>
      <c r="D65" s="218"/>
      <c r="E65" s="218"/>
      <c r="F65" s="218"/>
      <c r="G65" s="218"/>
      <c r="H65" s="218"/>
    </row>
    <row r="66" spans="2:8" x14ac:dyDescent="0.3">
      <c r="B66" s="218"/>
      <c r="C66" s="218"/>
      <c r="D66" s="218"/>
      <c r="E66" s="218"/>
      <c r="F66" s="218"/>
      <c r="G66" s="218"/>
      <c r="H66" s="218"/>
    </row>
    <row r="67" spans="2:8" x14ac:dyDescent="0.3">
      <c r="B67" s="218"/>
      <c r="C67" s="218"/>
      <c r="D67" s="218"/>
      <c r="E67" s="218"/>
      <c r="F67" s="218"/>
      <c r="G67" s="218"/>
      <c r="H67" s="218"/>
    </row>
    <row r="68" spans="2:8" x14ac:dyDescent="0.3">
      <c r="B68" s="218"/>
      <c r="C68" s="218"/>
      <c r="D68" s="218"/>
      <c r="E68" s="218"/>
      <c r="F68" s="218"/>
      <c r="G68" s="218"/>
      <c r="H68" s="218"/>
    </row>
    <row r="69" spans="2:8" x14ac:dyDescent="0.3">
      <c r="B69" s="136"/>
      <c r="C69" s="641" t="s">
        <v>269</v>
      </c>
      <c r="D69" s="642"/>
      <c r="E69" s="642"/>
      <c r="F69" s="641" t="s">
        <v>270</v>
      </c>
      <c r="G69" s="642"/>
      <c r="H69" s="642"/>
    </row>
    <row r="70" spans="2:8" x14ac:dyDescent="0.3">
      <c r="B70" s="213" t="s">
        <v>271</v>
      </c>
      <c r="C70" s="220" t="s">
        <v>272</v>
      </c>
      <c r="D70" s="221" t="s">
        <v>273</v>
      </c>
      <c r="E70" s="221" t="s">
        <v>177</v>
      </c>
      <c r="F70" s="220" t="s">
        <v>272</v>
      </c>
      <c r="G70" s="221" t="s">
        <v>273</v>
      </c>
      <c r="H70" s="221" t="s">
        <v>177</v>
      </c>
    </row>
    <row r="71" spans="2:8" x14ac:dyDescent="0.3">
      <c r="B71" s="214" t="s">
        <v>177</v>
      </c>
      <c r="C71" s="215">
        <f t="shared" ref="C71:H71" si="3">SUM(C72:C83)</f>
        <v>26</v>
      </c>
      <c r="D71" s="215">
        <f t="shared" si="3"/>
        <v>9</v>
      </c>
      <c r="E71" s="215">
        <f t="shared" si="3"/>
        <v>35</v>
      </c>
      <c r="F71" s="215">
        <f t="shared" si="3"/>
        <v>28</v>
      </c>
      <c r="G71" s="215">
        <f t="shared" si="3"/>
        <v>17</v>
      </c>
      <c r="H71" s="215">
        <f t="shared" si="3"/>
        <v>45</v>
      </c>
    </row>
    <row r="72" spans="2:8" x14ac:dyDescent="0.3">
      <c r="B72" s="179" t="s">
        <v>274</v>
      </c>
      <c r="C72" s="211">
        <v>2</v>
      </c>
      <c r="D72" s="211">
        <v>1</v>
      </c>
      <c r="E72" s="199">
        <f t="shared" ref="E72:E83" si="4">SUM(C72:D72)</f>
        <v>3</v>
      </c>
      <c r="F72" s="211">
        <v>2</v>
      </c>
      <c r="G72" s="211">
        <v>1</v>
      </c>
      <c r="H72" s="199">
        <f t="shared" ref="H72:H83" si="5">SUM(F72:G72)</f>
        <v>3</v>
      </c>
    </row>
    <row r="73" spans="2:8" ht="27.6" x14ac:dyDescent="0.3">
      <c r="B73" s="179" t="s">
        <v>275</v>
      </c>
      <c r="C73" s="211">
        <v>3</v>
      </c>
      <c r="D73" s="211">
        <v>0</v>
      </c>
      <c r="E73" s="199">
        <f t="shared" si="4"/>
        <v>3</v>
      </c>
      <c r="F73" s="211">
        <v>5</v>
      </c>
      <c r="G73" s="211">
        <v>0</v>
      </c>
      <c r="H73" s="199">
        <f t="shared" si="5"/>
        <v>5</v>
      </c>
    </row>
    <row r="74" spans="2:8" x14ac:dyDescent="0.3">
      <c r="B74" s="179" t="s">
        <v>276</v>
      </c>
      <c r="C74" s="211">
        <v>2</v>
      </c>
      <c r="D74" s="211">
        <v>0</v>
      </c>
      <c r="E74" s="199">
        <f t="shared" si="4"/>
        <v>2</v>
      </c>
      <c r="F74" s="211">
        <v>2</v>
      </c>
      <c r="G74" s="211">
        <v>8</v>
      </c>
      <c r="H74" s="199">
        <f t="shared" si="5"/>
        <v>10</v>
      </c>
    </row>
    <row r="75" spans="2:8" ht="27.6" x14ac:dyDescent="0.3">
      <c r="B75" s="179" t="s">
        <v>277</v>
      </c>
      <c r="C75" s="211">
        <v>2</v>
      </c>
      <c r="D75" s="211">
        <v>2</v>
      </c>
      <c r="E75" s="199">
        <f t="shared" si="4"/>
        <v>4</v>
      </c>
      <c r="F75" s="211">
        <v>2</v>
      </c>
      <c r="G75" s="211">
        <v>2</v>
      </c>
      <c r="H75" s="199">
        <f t="shared" si="5"/>
        <v>4</v>
      </c>
    </row>
    <row r="76" spans="2:8" x14ac:dyDescent="0.3">
      <c r="B76" s="179" t="s">
        <v>278</v>
      </c>
      <c r="C76" s="211">
        <v>4</v>
      </c>
      <c r="D76" s="211">
        <v>2</v>
      </c>
      <c r="E76" s="199">
        <f t="shared" si="4"/>
        <v>6</v>
      </c>
      <c r="F76" s="211">
        <v>4</v>
      </c>
      <c r="G76" s="211">
        <v>2</v>
      </c>
      <c r="H76" s="199">
        <f t="shared" si="5"/>
        <v>6</v>
      </c>
    </row>
    <row r="77" spans="2:8" ht="27.6" x14ac:dyDescent="0.3">
      <c r="B77" s="179" t="s">
        <v>279</v>
      </c>
      <c r="C77" s="211">
        <v>0</v>
      </c>
      <c r="D77" s="211">
        <v>0</v>
      </c>
      <c r="E77" s="199">
        <f t="shared" si="4"/>
        <v>0</v>
      </c>
      <c r="F77" s="211">
        <v>0</v>
      </c>
      <c r="G77" s="211">
        <v>0</v>
      </c>
      <c r="H77" s="199">
        <f t="shared" si="5"/>
        <v>0</v>
      </c>
    </row>
    <row r="78" spans="2:8" x14ac:dyDescent="0.3">
      <c r="B78" s="179" t="s">
        <v>280</v>
      </c>
      <c r="C78" s="211">
        <v>2</v>
      </c>
      <c r="D78" s="211">
        <v>0</v>
      </c>
      <c r="E78" s="199">
        <f t="shared" si="4"/>
        <v>2</v>
      </c>
      <c r="F78" s="211">
        <v>2</v>
      </c>
      <c r="G78" s="211">
        <v>0</v>
      </c>
      <c r="H78" s="199">
        <f t="shared" si="5"/>
        <v>2</v>
      </c>
    </row>
    <row r="79" spans="2:8" x14ac:dyDescent="0.3">
      <c r="B79" s="179" t="s">
        <v>281</v>
      </c>
      <c r="C79" s="211">
        <v>2</v>
      </c>
      <c r="D79" s="211">
        <v>1</v>
      </c>
      <c r="E79" s="199">
        <f t="shared" si="4"/>
        <v>3</v>
      </c>
      <c r="F79" s="211">
        <v>2</v>
      </c>
      <c r="G79" s="211">
        <v>1</v>
      </c>
      <c r="H79" s="199">
        <f t="shared" si="5"/>
        <v>3</v>
      </c>
    </row>
    <row r="80" spans="2:8" x14ac:dyDescent="0.3">
      <c r="B80" s="179" t="s">
        <v>282</v>
      </c>
      <c r="C80" s="211">
        <v>1</v>
      </c>
      <c r="D80" s="211">
        <v>0</v>
      </c>
      <c r="E80" s="199">
        <f t="shared" si="4"/>
        <v>1</v>
      </c>
      <c r="F80" s="211">
        <v>1</v>
      </c>
      <c r="G80" s="211">
        <v>0</v>
      </c>
      <c r="H80" s="199">
        <f t="shared" si="5"/>
        <v>1</v>
      </c>
    </row>
    <row r="81" spans="2:8" x14ac:dyDescent="0.3">
      <c r="B81" s="179" t="s">
        <v>283</v>
      </c>
      <c r="C81" s="211">
        <v>5</v>
      </c>
      <c r="D81" s="211">
        <v>2</v>
      </c>
      <c r="E81" s="199">
        <f t="shared" si="4"/>
        <v>7</v>
      </c>
      <c r="F81" s="211">
        <v>5</v>
      </c>
      <c r="G81" s="211">
        <v>2</v>
      </c>
      <c r="H81" s="199">
        <f t="shared" si="5"/>
        <v>7</v>
      </c>
    </row>
    <row r="82" spans="2:8" x14ac:dyDescent="0.3">
      <c r="B82" s="179" t="s">
        <v>284</v>
      </c>
      <c r="C82" s="211">
        <v>3</v>
      </c>
      <c r="D82" s="211">
        <v>1</v>
      </c>
      <c r="E82" s="199">
        <f>SUM(C82:D82)</f>
        <v>4</v>
      </c>
      <c r="F82" s="211">
        <v>3</v>
      </c>
      <c r="G82" s="211">
        <v>1</v>
      </c>
      <c r="H82" s="199">
        <f>SUM(F82:G82)</f>
        <v>4</v>
      </c>
    </row>
    <row r="83" spans="2:8" x14ac:dyDescent="0.3">
      <c r="B83" s="179" t="s">
        <v>285</v>
      </c>
      <c r="C83" s="211"/>
      <c r="D83" s="211"/>
      <c r="E83" s="199">
        <f t="shared" si="4"/>
        <v>0</v>
      </c>
      <c r="F83" s="200"/>
      <c r="G83" s="200"/>
      <c r="H83" s="199">
        <f t="shared" si="5"/>
        <v>0</v>
      </c>
    </row>
    <row r="84" spans="2:8" x14ac:dyDescent="0.3">
      <c r="B84" s="222" t="s">
        <v>286</v>
      </c>
    </row>
    <row r="87" spans="2:8" x14ac:dyDescent="0.3">
      <c r="B87" s="190" t="s">
        <v>287</v>
      </c>
      <c r="C87" s="1" t="s">
        <v>288</v>
      </c>
    </row>
    <row r="88" spans="2:8" x14ac:dyDescent="0.3">
      <c r="B88" s="190" t="s">
        <v>289</v>
      </c>
      <c r="C88" s="1" t="s">
        <v>290</v>
      </c>
    </row>
    <row r="89" spans="2:8" x14ac:dyDescent="0.3">
      <c r="B89" s="190" t="s">
        <v>291</v>
      </c>
      <c r="C89" s="1" t="s">
        <v>292</v>
      </c>
    </row>
    <row r="90" spans="2:8" x14ac:dyDescent="0.3">
      <c r="B90" s="190" t="s">
        <v>293</v>
      </c>
      <c r="C90" s="1" t="s">
        <v>294</v>
      </c>
    </row>
    <row r="91" spans="2:8" x14ac:dyDescent="0.3">
      <c r="B91" s="190" t="s">
        <v>295</v>
      </c>
      <c r="C91" s="1" t="s">
        <v>296</v>
      </c>
    </row>
    <row r="92" spans="2:8" x14ac:dyDescent="0.3">
      <c r="B92" s="190" t="s">
        <v>297</v>
      </c>
      <c r="C92" s="1" t="s">
        <v>298</v>
      </c>
    </row>
    <row r="93" spans="2:8" x14ac:dyDescent="0.3">
      <c r="B93" s="190" t="s">
        <v>299</v>
      </c>
      <c r="C93" s="1" t="s">
        <v>300</v>
      </c>
    </row>
    <row r="94" spans="2:8" x14ac:dyDescent="0.3">
      <c r="B94" s="190" t="s">
        <v>301</v>
      </c>
      <c r="C94" s="1" t="s">
        <v>302</v>
      </c>
    </row>
    <row r="95" spans="2:8" x14ac:dyDescent="0.3">
      <c r="B95" s="190" t="s">
        <v>303</v>
      </c>
      <c r="C95" s="1" t="s">
        <v>304</v>
      </c>
    </row>
    <row r="96" spans="2:8" x14ac:dyDescent="0.3">
      <c r="B96" s="190" t="s">
        <v>305</v>
      </c>
      <c r="C96" s="1" t="s">
        <v>306</v>
      </c>
    </row>
    <row r="97" spans="2:3" x14ac:dyDescent="0.3">
      <c r="B97" s="190" t="s">
        <v>307</v>
      </c>
      <c r="C97" s="1" t="s">
        <v>308</v>
      </c>
    </row>
    <row r="98" spans="2:3" x14ac:dyDescent="0.3">
      <c r="C98" s="1" t="s">
        <v>309</v>
      </c>
    </row>
    <row r="99" spans="2:3" x14ac:dyDescent="0.3">
      <c r="C99" s="1" t="s">
        <v>310</v>
      </c>
    </row>
    <row r="100" spans="2:3" x14ac:dyDescent="0.3">
      <c r="C100" s="1" t="s">
        <v>311</v>
      </c>
    </row>
    <row r="101" spans="2:3" x14ac:dyDescent="0.3">
      <c r="C101" s="1" t="s">
        <v>312</v>
      </c>
    </row>
    <row r="102" spans="2:3" x14ac:dyDescent="0.3">
      <c r="C102" s="1" t="s">
        <v>313</v>
      </c>
    </row>
    <row r="103" spans="2:3" x14ac:dyDescent="0.3">
      <c r="C103" s="1" t="s">
        <v>314</v>
      </c>
    </row>
    <row r="104" spans="2:3" x14ac:dyDescent="0.3">
      <c r="C104" s="1" t="s">
        <v>315</v>
      </c>
    </row>
    <row r="105" spans="2:3" x14ac:dyDescent="0.3">
      <c r="C105" s="1" t="s">
        <v>316</v>
      </c>
    </row>
    <row r="106" spans="2:3" x14ac:dyDescent="0.3">
      <c r="C106" s="1" t="s">
        <v>317</v>
      </c>
    </row>
    <row r="107" spans="2:3" x14ac:dyDescent="0.3">
      <c r="C107" s="1" t="s">
        <v>318</v>
      </c>
    </row>
    <row r="108" spans="2:3" x14ac:dyDescent="0.3">
      <c r="C108" s="1" t="s">
        <v>319</v>
      </c>
    </row>
    <row r="109" spans="2:3" x14ac:dyDescent="0.3">
      <c r="C109" s="1" t="s">
        <v>320</v>
      </c>
    </row>
    <row r="110" spans="2:3" x14ac:dyDescent="0.3">
      <c r="C110" s="1" t="s">
        <v>321</v>
      </c>
    </row>
    <row r="111" spans="2:3" x14ac:dyDescent="0.3">
      <c r="C111" s="1" t="s">
        <v>322</v>
      </c>
    </row>
  </sheetData>
  <mergeCells count="6">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B779-C712-437B-A0C2-BA60C0D1A9C7}">
  <dimension ref="A1:Q50"/>
  <sheetViews>
    <sheetView workbookViewId="0">
      <selection activeCell="P11" sqref="P11"/>
    </sheetView>
  </sheetViews>
  <sheetFormatPr defaultRowHeight="15" customHeight="1" x14ac:dyDescent="0.3"/>
  <cols>
    <col min="1" max="1" width="32.44140625" customWidth="1"/>
    <col min="2" max="2" width="15.88671875" customWidth="1"/>
    <col min="3" max="3" width="15.33203125" customWidth="1"/>
    <col min="4" max="4" width="25.33203125" customWidth="1"/>
    <col min="5" max="9" width="5.88671875" customWidth="1"/>
    <col min="10" max="10" width="12.33203125" customWidth="1"/>
    <col min="11" max="11" width="15.33203125" customWidth="1"/>
    <col min="12" max="12" width="16.6640625" customWidth="1"/>
    <col min="13" max="13" width="15.88671875" customWidth="1"/>
    <col min="14" max="14" width="22.33203125" customWidth="1"/>
    <col min="15" max="15" width="19.109375" customWidth="1"/>
    <col min="16" max="16" width="12.33203125" customWidth="1"/>
    <col min="17" max="17" width="20.109375" customWidth="1"/>
    <col min="16383" max="16383" width="9.109375" bestFit="1" customWidth="1"/>
  </cols>
  <sheetData>
    <row r="1" spans="1:17" s="510" customFormat="1" ht="60.75" customHeight="1" x14ac:dyDescent="0.3">
      <c r="A1" s="509" t="s">
        <v>323</v>
      </c>
      <c r="B1" s="509" t="s">
        <v>324</v>
      </c>
      <c r="C1" s="509" t="s">
        <v>324</v>
      </c>
      <c r="D1" s="509" t="s">
        <v>325</v>
      </c>
      <c r="E1" s="649" t="s">
        <v>326</v>
      </c>
      <c r="F1" s="650"/>
      <c r="G1" s="650"/>
      <c r="H1" s="650"/>
      <c r="I1" s="651"/>
      <c r="J1" s="509" t="s">
        <v>327</v>
      </c>
      <c r="K1" s="509" t="s">
        <v>328</v>
      </c>
      <c r="L1" s="509" t="s">
        <v>329</v>
      </c>
      <c r="M1" s="509" t="s">
        <v>330</v>
      </c>
      <c r="N1" s="509" t="s">
        <v>331</v>
      </c>
      <c r="O1" s="509" t="s">
        <v>332</v>
      </c>
      <c r="P1" s="509" t="s">
        <v>333</v>
      </c>
      <c r="Q1" s="509" t="s">
        <v>334</v>
      </c>
    </row>
    <row r="2" spans="1:17" ht="34.200000000000003" customHeight="1" x14ac:dyDescent="0.3">
      <c r="A2" s="647" t="s">
        <v>335</v>
      </c>
      <c r="B2" s="647" t="s">
        <v>336</v>
      </c>
      <c r="C2" s="647" t="s">
        <v>337</v>
      </c>
      <c r="D2" s="647" t="s">
        <v>338</v>
      </c>
      <c r="E2" s="652" t="s">
        <v>339</v>
      </c>
      <c r="F2" s="650"/>
      <c r="G2" s="650"/>
      <c r="H2" s="650"/>
      <c r="I2" s="651"/>
      <c r="J2" s="647" t="s">
        <v>340</v>
      </c>
      <c r="K2" s="647" t="s">
        <v>341</v>
      </c>
      <c r="L2" s="653" t="s">
        <v>342</v>
      </c>
      <c r="M2" s="653" t="s">
        <v>343</v>
      </c>
      <c r="N2" s="653" t="s">
        <v>344</v>
      </c>
      <c r="O2" s="647" t="s">
        <v>345</v>
      </c>
      <c r="P2" s="647" t="s">
        <v>346</v>
      </c>
      <c r="Q2" s="647" t="s">
        <v>347</v>
      </c>
    </row>
    <row r="3" spans="1:17" ht="27.6" customHeight="1" x14ac:dyDescent="0.3">
      <c r="A3" s="648"/>
      <c r="B3" s="648"/>
      <c r="C3" s="648"/>
      <c r="D3" s="648"/>
      <c r="E3" s="511">
        <v>2023</v>
      </c>
      <c r="F3" s="511">
        <v>2024</v>
      </c>
      <c r="G3" s="511">
        <v>2025</v>
      </c>
      <c r="H3" s="511">
        <v>2026</v>
      </c>
      <c r="I3" s="511">
        <v>2027</v>
      </c>
      <c r="J3" s="648"/>
      <c r="K3" s="648"/>
      <c r="L3" s="654"/>
      <c r="M3" s="654"/>
      <c r="N3" s="654"/>
      <c r="O3" s="648"/>
      <c r="P3" s="648"/>
      <c r="Q3" s="648"/>
    </row>
    <row r="4" spans="1:17" s="81" customFormat="1" ht="14.4" x14ac:dyDescent="0.3">
      <c r="A4" s="512" t="s">
        <v>100</v>
      </c>
      <c r="B4" s="512" t="s">
        <v>295</v>
      </c>
      <c r="C4" s="512">
        <v>3</v>
      </c>
      <c r="D4" s="512" t="s">
        <v>321</v>
      </c>
      <c r="E4" s="513"/>
      <c r="F4" s="513" t="s">
        <v>208</v>
      </c>
      <c r="G4" s="513"/>
      <c r="H4" s="513"/>
      <c r="I4" s="513"/>
      <c r="J4" s="545" t="s">
        <v>383</v>
      </c>
      <c r="K4" s="512" t="s">
        <v>355</v>
      </c>
      <c r="L4" s="515">
        <v>25609</v>
      </c>
      <c r="M4" s="512" t="s">
        <v>386</v>
      </c>
      <c r="N4" s="512"/>
      <c r="O4" s="567" t="s">
        <v>384</v>
      </c>
      <c r="P4" s="512">
        <v>0.5</v>
      </c>
      <c r="Q4" s="512" t="s">
        <v>382</v>
      </c>
    </row>
    <row r="5" spans="1:17" s="81" customFormat="1" ht="14.4" x14ac:dyDescent="0.3">
      <c r="A5" s="512" t="s">
        <v>113</v>
      </c>
      <c r="B5" s="512" t="s">
        <v>295</v>
      </c>
      <c r="C5" s="512">
        <v>3</v>
      </c>
      <c r="D5" s="512" t="s">
        <v>322</v>
      </c>
      <c r="E5" s="513"/>
      <c r="F5" s="513" t="s">
        <v>208</v>
      </c>
      <c r="G5" s="513"/>
      <c r="H5" s="513"/>
      <c r="I5" s="513"/>
      <c r="J5" s="545" t="s">
        <v>383</v>
      </c>
      <c r="K5" s="512" t="s">
        <v>355</v>
      </c>
      <c r="L5" s="515">
        <v>29286</v>
      </c>
      <c r="M5" s="512" t="s">
        <v>386</v>
      </c>
      <c r="N5" s="512"/>
      <c r="O5" s="567" t="s">
        <v>384</v>
      </c>
      <c r="P5" s="512">
        <v>0.6</v>
      </c>
      <c r="Q5" s="512" t="s">
        <v>382</v>
      </c>
    </row>
    <row r="6" spans="1:17" s="1" customFormat="1" ht="14.4" x14ac:dyDescent="0.3">
      <c r="A6" s="512" t="s">
        <v>121</v>
      </c>
      <c r="B6" s="512" t="s">
        <v>295</v>
      </c>
      <c r="C6" s="512">
        <v>2</v>
      </c>
      <c r="D6" s="512" t="s">
        <v>308</v>
      </c>
      <c r="E6" s="513"/>
      <c r="F6" s="513" t="s">
        <v>208</v>
      </c>
      <c r="G6" s="513"/>
      <c r="H6" s="513"/>
      <c r="I6" s="513"/>
      <c r="J6" s="545" t="s">
        <v>383</v>
      </c>
      <c r="K6" s="512" t="s">
        <v>355</v>
      </c>
      <c r="L6" s="515">
        <v>29286</v>
      </c>
      <c r="M6" s="512" t="s">
        <v>386</v>
      </c>
      <c r="N6" s="512"/>
      <c r="O6" s="567" t="s">
        <v>384</v>
      </c>
      <c r="P6" s="512">
        <v>0.6</v>
      </c>
      <c r="Q6" s="512" t="s">
        <v>382</v>
      </c>
    </row>
    <row r="7" spans="1:17" s="1" customFormat="1" ht="14.4" x14ac:dyDescent="0.3">
      <c r="A7" s="567" t="s">
        <v>121</v>
      </c>
      <c r="B7" s="567" t="s">
        <v>293</v>
      </c>
      <c r="C7" s="567">
        <v>2</v>
      </c>
      <c r="D7" s="567" t="s">
        <v>308</v>
      </c>
      <c r="E7" s="568"/>
      <c r="F7" s="568" t="s">
        <v>208</v>
      </c>
      <c r="G7" s="568"/>
      <c r="H7" s="568"/>
      <c r="I7" s="568"/>
      <c r="J7" s="569" t="s">
        <v>387</v>
      </c>
      <c r="K7" s="567" t="s">
        <v>355</v>
      </c>
      <c r="L7" s="570">
        <v>20000</v>
      </c>
      <c r="M7" s="567" t="s">
        <v>386</v>
      </c>
      <c r="N7" s="567" t="s">
        <v>407</v>
      </c>
      <c r="O7" s="567" t="s">
        <v>388</v>
      </c>
      <c r="P7" s="567" t="s">
        <v>389</v>
      </c>
      <c r="Q7" s="567" t="s">
        <v>382</v>
      </c>
    </row>
    <row r="8" spans="1:17" s="1" customFormat="1" ht="14.4" x14ac:dyDescent="0.3">
      <c r="A8" s="512" t="s">
        <v>127</v>
      </c>
      <c r="B8" s="516" t="s">
        <v>287</v>
      </c>
      <c r="C8" s="516">
        <v>2</v>
      </c>
      <c r="D8" s="516" t="s">
        <v>290</v>
      </c>
      <c r="E8" s="514"/>
      <c r="F8" s="513" t="s">
        <v>208</v>
      </c>
      <c r="G8" s="514"/>
      <c r="H8" s="514"/>
      <c r="I8" s="514"/>
      <c r="J8" s="546" t="s">
        <v>383</v>
      </c>
      <c r="K8" s="516" t="s">
        <v>355</v>
      </c>
      <c r="L8" s="517">
        <v>48168</v>
      </c>
      <c r="M8" s="512" t="s">
        <v>386</v>
      </c>
      <c r="N8" s="516"/>
      <c r="O8" s="567" t="s">
        <v>385</v>
      </c>
      <c r="P8" s="516">
        <v>1</v>
      </c>
      <c r="Q8" s="512" t="s">
        <v>382</v>
      </c>
    </row>
    <row r="9" spans="1:17" s="1" customFormat="1" ht="14.4" x14ac:dyDescent="0.3">
      <c r="A9" s="516" t="s">
        <v>364</v>
      </c>
      <c r="B9" s="516" t="s">
        <v>301</v>
      </c>
      <c r="C9" s="516">
        <v>2</v>
      </c>
      <c r="D9" s="516" t="s">
        <v>311</v>
      </c>
      <c r="E9" s="514"/>
      <c r="F9" s="514"/>
      <c r="G9" s="514" t="s">
        <v>208</v>
      </c>
      <c r="H9" s="514"/>
      <c r="I9" s="514"/>
      <c r="J9" s="546" t="s">
        <v>383</v>
      </c>
      <c r="K9" s="516" t="s">
        <v>360</v>
      </c>
      <c r="L9" s="517">
        <v>32850</v>
      </c>
      <c r="M9" s="512" t="s">
        <v>386</v>
      </c>
      <c r="N9" s="516"/>
      <c r="O9" s="567" t="s">
        <v>385</v>
      </c>
      <c r="P9" s="516">
        <v>0.5</v>
      </c>
      <c r="Q9" s="512" t="s">
        <v>382</v>
      </c>
    </row>
    <row r="10" spans="1:17" s="1" customFormat="1" ht="14.4" x14ac:dyDescent="0.3">
      <c r="A10" s="567" t="s">
        <v>136</v>
      </c>
      <c r="B10" s="567" t="s">
        <v>291</v>
      </c>
      <c r="C10" s="567">
        <v>3</v>
      </c>
      <c r="D10" s="567" t="s">
        <v>321</v>
      </c>
      <c r="E10" s="568"/>
      <c r="F10" s="568" t="s">
        <v>208</v>
      </c>
      <c r="G10" s="568"/>
      <c r="H10" s="568"/>
      <c r="I10" s="568"/>
      <c r="J10" s="569" t="s">
        <v>383</v>
      </c>
      <c r="K10" s="81" t="s">
        <v>355</v>
      </c>
      <c r="L10" s="570">
        <v>25609</v>
      </c>
      <c r="M10" s="567" t="s">
        <v>386</v>
      </c>
      <c r="N10" s="567"/>
      <c r="O10" s="567" t="s">
        <v>384</v>
      </c>
      <c r="P10" s="567">
        <v>0.5</v>
      </c>
      <c r="Q10" s="567" t="s">
        <v>392</v>
      </c>
    </row>
    <row r="11" spans="1:17" s="1" customFormat="1" ht="14.4" x14ac:dyDescent="0.3">
      <c r="A11" s="567" t="s">
        <v>136</v>
      </c>
      <c r="B11" s="567" t="s">
        <v>295</v>
      </c>
      <c r="C11" s="567">
        <v>3</v>
      </c>
      <c r="D11" s="567" t="s">
        <v>322</v>
      </c>
      <c r="E11" s="568"/>
      <c r="F11" s="568" t="s">
        <v>208</v>
      </c>
      <c r="G11" s="568"/>
      <c r="H11" s="568"/>
      <c r="I11" s="568"/>
      <c r="J11" s="569" t="s">
        <v>386</v>
      </c>
      <c r="K11" s="567" t="s">
        <v>355</v>
      </c>
      <c r="L11" s="570">
        <v>21676</v>
      </c>
      <c r="M11" s="567" t="s">
        <v>386</v>
      </c>
      <c r="N11" s="567" t="s">
        <v>393</v>
      </c>
      <c r="O11" s="567" t="s">
        <v>394</v>
      </c>
      <c r="P11" s="567">
        <v>0.4</v>
      </c>
      <c r="Q11" s="567" t="s">
        <v>392</v>
      </c>
    </row>
    <row r="12" spans="1:17" s="1" customFormat="1" ht="14.4" x14ac:dyDescent="0.3">
      <c r="A12" s="567" t="s">
        <v>409</v>
      </c>
      <c r="B12" s="567" t="s">
        <v>295</v>
      </c>
      <c r="C12" s="567">
        <v>3</v>
      </c>
      <c r="D12" s="567" t="s">
        <v>321</v>
      </c>
      <c r="E12" s="568"/>
      <c r="F12" s="568" t="s">
        <v>208</v>
      </c>
      <c r="G12" s="568"/>
      <c r="H12" s="568"/>
      <c r="I12" s="568"/>
      <c r="J12" s="569" t="s">
        <v>383</v>
      </c>
      <c r="K12" s="567" t="s">
        <v>355</v>
      </c>
      <c r="L12" s="655">
        <v>19524</v>
      </c>
      <c r="M12" s="567" t="s">
        <v>386</v>
      </c>
      <c r="N12" s="567"/>
      <c r="O12" s="567" t="s">
        <v>388</v>
      </c>
      <c r="P12" s="567">
        <v>0.4</v>
      </c>
      <c r="Q12" s="567" t="s">
        <v>18</v>
      </c>
    </row>
    <row r="13" spans="1:17" s="1" customFormat="1" ht="14.4" x14ac:dyDescent="0.3">
      <c r="A13" s="516"/>
      <c r="B13" s="516"/>
      <c r="C13" s="516"/>
      <c r="D13" s="516"/>
      <c r="E13" s="514"/>
      <c r="F13" s="514"/>
      <c r="G13" s="514"/>
      <c r="H13" s="514"/>
      <c r="I13" s="514"/>
      <c r="J13" s="546"/>
      <c r="K13" s="516"/>
      <c r="L13" s="518"/>
      <c r="M13" s="516"/>
      <c r="N13" s="516"/>
      <c r="O13" s="516"/>
      <c r="P13" s="516"/>
      <c r="Q13" s="516"/>
    </row>
    <row r="14" spans="1:17" s="1" customFormat="1" ht="14.4" x14ac:dyDescent="0.3">
      <c r="A14" s="516"/>
      <c r="B14" s="516"/>
      <c r="C14" s="516"/>
      <c r="D14" s="516"/>
      <c r="E14" s="514"/>
      <c r="F14" s="514"/>
      <c r="G14" s="514"/>
      <c r="H14" s="514"/>
      <c r="I14" s="514"/>
      <c r="J14" s="546"/>
      <c r="K14" s="516"/>
      <c r="L14" s="518"/>
      <c r="M14" s="516"/>
      <c r="N14" s="516"/>
      <c r="O14" s="516"/>
      <c r="P14" s="516"/>
      <c r="Q14" s="516"/>
    </row>
    <row r="15" spans="1:17" s="1" customFormat="1" ht="14.4" x14ac:dyDescent="0.3">
      <c r="A15" s="516"/>
      <c r="B15" s="516"/>
      <c r="C15" s="516"/>
      <c r="D15" s="516"/>
      <c r="E15" s="514"/>
      <c r="F15" s="514"/>
      <c r="G15" s="514"/>
      <c r="H15" s="514"/>
      <c r="I15" s="514"/>
      <c r="J15" s="546"/>
      <c r="K15" s="516"/>
      <c r="L15" s="518"/>
      <c r="M15" s="516"/>
      <c r="N15" s="516"/>
      <c r="O15" s="516"/>
      <c r="P15" s="516"/>
      <c r="Q15" s="516"/>
    </row>
    <row r="16" spans="1:17" s="1" customFormat="1" ht="14.4" x14ac:dyDescent="0.3">
      <c r="A16" s="516"/>
      <c r="B16" s="516"/>
      <c r="C16" s="516"/>
      <c r="D16" s="516"/>
      <c r="E16" s="514"/>
      <c r="F16" s="514"/>
      <c r="G16" s="514"/>
      <c r="H16" s="514"/>
      <c r="I16" s="514"/>
      <c r="J16" s="546"/>
      <c r="K16" s="516"/>
      <c r="L16" s="518"/>
      <c r="M16" s="516"/>
      <c r="N16" s="516"/>
      <c r="O16" s="516"/>
      <c r="P16" s="516"/>
      <c r="Q16" s="516"/>
    </row>
    <row r="17" spans="1:17" s="1" customFormat="1" ht="14.4" x14ac:dyDescent="0.3">
      <c r="A17" s="516"/>
      <c r="B17" s="516"/>
      <c r="C17" s="516"/>
      <c r="D17" s="516"/>
      <c r="E17" s="514"/>
      <c r="F17" s="514"/>
      <c r="G17" s="514"/>
      <c r="H17" s="514"/>
      <c r="I17" s="514"/>
      <c r="J17" s="546"/>
      <c r="K17" s="516"/>
      <c r="L17" s="518"/>
      <c r="M17" s="516"/>
      <c r="N17" s="516"/>
      <c r="O17" s="516"/>
      <c r="P17" s="516"/>
      <c r="Q17" s="516"/>
    </row>
    <row r="18" spans="1:17" s="1" customFormat="1" ht="14.4" x14ac:dyDescent="0.3">
      <c r="A18" s="516"/>
      <c r="B18" s="516"/>
      <c r="C18" s="516"/>
      <c r="D18" s="516"/>
      <c r="E18" s="514"/>
      <c r="F18" s="514"/>
      <c r="G18" s="514"/>
      <c r="H18" s="514"/>
      <c r="I18" s="514"/>
      <c r="J18" s="546"/>
      <c r="K18" s="516"/>
      <c r="L18" s="518"/>
      <c r="M18" s="516"/>
      <c r="N18" s="516"/>
      <c r="O18" s="516"/>
      <c r="P18" s="516"/>
      <c r="Q18" s="516"/>
    </row>
    <row r="19" spans="1:17" s="1" customFormat="1" ht="14.4" x14ac:dyDescent="0.3">
      <c r="A19" s="516"/>
      <c r="B19" s="516"/>
      <c r="C19" s="516"/>
      <c r="D19" s="516"/>
      <c r="E19" s="514"/>
      <c r="F19" s="514"/>
      <c r="G19" s="514"/>
      <c r="H19" s="514"/>
      <c r="I19" s="514"/>
      <c r="J19" s="546"/>
      <c r="K19" s="516"/>
      <c r="L19" s="518"/>
      <c r="M19" s="516"/>
      <c r="N19" s="516"/>
      <c r="O19" s="516"/>
      <c r="P19" s="516"/>
      <c r="Q19" s="516"/>
    </row>
    <row r="20" spans="1:17" s="1" customFormat="1" ht="14.4" x14ac:dyDescent="0.3">
      <c r="A20" s="516"/>
      <c r="B20" s="516"/>
      <c r="C20" s="516"/>
      <c r="D20" s="516"/>
      <c r="E20" s="514"/>
      <c r="F20" s="514"/>
      <c r="G20" s="514"/>
      <c r="H20" s="514"/>
      <c r="I20" s="514"/>
      <c r="J20" s="546"/>
      <c r="K20" s="516"/>
      <c r="L20" s="518"/>
      <c r="M20" s="516"/>
      <c r="N20" s="516"/>
      <c r="O20" s="516"/>
      <c r="P20" s="516"/>
      <c r="Q20" s="516"/>
    </row>
    <row r="21" spans="1:17" s="1" customFormat="1" ht="14.4" x14ac:dyDescent="0.3">
      <c r="A21" s="516"/>
      <c r="B21" s="516"/>
      <c r="C21" s="516"/>
      <c r="D21" s="516"/>
      <c r="E21" s="514"/>
      <c r="F21" s="514"/>
      <c r="G21" s="514"/>
      <c r="H21" s="514"/>
      <c r="I21" s="514"/>
      <c r="J21" s="546"/>
      <c r="K21" s="516"/>
      <c r="L21" s="518"/>
      <c r="M21" s="516"/>
      <c r="N21" s="516"/>
      <c r="O21" s="516"/>
      <c r="P21" s="516"/>
      <c r="Q21" s="516"/>
    </row>
    <row r="22" spans="1:17" s="1" customFormat="1" ht="14.4" x14ac:dyDescent="0.3">
      <c r="A22" s="516"/>
      <c r="B22" s="516"/>
      <c r="C22" s="516"/>
      <c r="D22" s="516"/>
      <c r="E22" s="514"/>
      <c r="F22" s="514"/>
      <c r="G22" s="514"/>
      <c r="H22" s="514"/>
      <c r="I22" s="514"/>
      <c r="J22" s="546"/>
      <c r="K22" s="516"/>
      <c r="L22" s="518"/>
      <c r="M22" s="516"/>
      <c r="N22" s="516"/>
      <c r="O22" s="516"/>
      <c r="P22" s="516"/>
      <c r="Q22" s="516"/>
    </row>
    <row r="23" spans="1:17" s="1" customFormat="1" ht="14.4" x14ac:dyDescent="0.3">
      <c r="A23" s="516"/>
      <c r="B23" s="516"/>
      <c r="C23" s="516"/>
      <c r="D23" s="516"/>
      <c r="E23" s="514"/>
      <c r="F23" s="514"/>
      <c r="G23" s="514"/>
      <c r="H23" s="514"/>
      <c r="I23" s="514"/>
      <c r="J23" s="546"/>
      <c r="K23" s="516"/>
      <c r="L23" s="518">
        <v>187400</v>
      </c>
      <c r="M23" s="516"/>
      <c r="N23" s="516"/>
      <c r="O23" s="516"/>
      <c r="P23" s="516">
        <f>SUM(P4:P19)</f>
        <v>4.5000000000000009</v>
      </c>
      <c r="Q23" s="516"/>
    </row>
    <row r="24" spans="1:17" s="1" customFormat="1" ht="14.4" x14ac:dyDescent="0.3"/>
    <row r="26" spans="1:17" ht="14.4" x14ac:dyDescent="0.3">
      <c r="B26" s="519" t="s">
        <v>287</v>
      </c>
      <c r="C26">
        <v>1</v>
      </c>
      <c r="D26" t="s">
        <v>288</v>
      </c>
    </row>
    <row r="27" spans="1:17" ht="14.4" x14ac:dyDescent="0.3">
      <c r="B27" s="519" t="s">
        <v>289</v>
      </c>
      <c r="C27">
        <v>2</v>
      </c>
      <c r="D27" t="s">
        <v>290</v>
      </c>
    </row>
    <row r="28" spans="1:17" ht="14.4" x14ac:dyDescent="0.3">
      <c r="B28" s="519" t="s">
        <v>291</v>
      </c>
      <c r="C28">
        <v>3</v>
      </c>
      <c r="D28" t="s">
        <v>292</v>
      </c>
    </row>
    <row r="29" spans="1:17" ht="14.4" x14ac:dyDescent="0.3">
      <c r="B29" s="519" t="s">
        <v>293</v>
      </c>
      <c r="C29">
        <v>4</v>
      </c>
      <c r="D29" t="s">
        <v>294</v>
      </c>
    </row>
    <row r="30" spans="1:17" ht="14.4" x14ac:dyDescent="0.3">
      <c r="B30" s="519" t="s">
        <v>295</v>
      </c>
      <c r="D30" t="s">
        <v>296</v>
      </c>
    </row>
    <row r="31" spans="1:17" ht="14.4" x14ac:dyDescent="0.3">
      <c r="B31" s="519" t="s">
        <v>297</v>
      </c>
      <c r="D31" t="s">
        <v>298</v>
      </c>
    </row>
    <row r="32" spans="1:17" ht="14.4" x14ac:dyDescent="0.3">
      <c r="B32" s="519" t="s">
        <v>299</v>
      </c>
      <c r="D32" t="s">
        <v>300</v>
      </c>
    </row>
    <row r="33" spans="2:4" ht="14.4" x14ac:dyDescent="0.3">
      <c r="B33" s="519" t="s">
        <v>301</v>
      </c>
      <c r="D33" t="s">
        <v>302</v>
      </c>
    </row>
    <row r="34" spans="2:4" ht="14.4" x14ac:dyDescent="0.3">
      <c r="B34" s="519" t="s">
        <v>303</v>
      </c>
      <c r="D34" t="s">
        <v>304</v>
      </c>
    </row>
    <row r="35" spans="2:4" ht="14.4" x14ac:dyDescent="0.3">
      <c r="B35" s="519" t="s">
        <v>305</v>
      </c>
      <c r="D35" t="s">
        <v>306</v>
      </c>
    </row>
    <row r="36" spans="2:4" ht="14.4" x14ac:dyDescent="0.3">
      <c r="B36" s="519" t="s">
        <v>307</v>
      </c>
      <c r="D36" t="s">
        <v>308</v>
      </c>
    </row>
    <row r="37" spans="2:4" ht="14.4" x14ac:dyDescent="0.3">
      <c r="B37" s="19"/>
      <c r="D37" t="s">
        <v>309</v>
      </c>
    </row>
    <row r="38" spans="2:4" ht="14.4" x14ac:dyDescent="0.3">
      <c r="B38" s="19"/>
      <c r="D38" t="s">
        <v>310</v>
      </c>
    </row>
    <row r="39" spans="2:4" ht="14.4" x14ac:dyDescent="0.3">
      <c r="D39" t="s">
        <v>311</v>
      </c>
    </row>
    <row r="40" spans="2:4" ht="14.4" x14ac:dyDescent="0.3">
      <c r="D40" t="s">
        <v>312</v>
      </c>
    </row>
    <row r="41" spans="2:4" ht="14.4" x14ac:dyDescent="0.3">
      <c r="D41" t="s">
        <v>313</v>
      </c>
    </row>
    <row r="42" spans="2:4" ht="14.4" x14ac:dyDescent="0.3">
      <c r="D42" t="s">
        <v>314</v>
      </c>
    </row>
    <row r="43" spans="2:4" ht="14.4" x14ac:dyDescent="0.3">
      <c r="D43" t="s">
        <v>315</v>
      </c>
    </row>
    <row r="44" spans="2:4" ht="14.4" x14ac:dyDescent="0.3">
      <c r="D44" t="s">
        <v>316</v>
      </c>
    </row>
    <row r="45" spans="2:4" ht="14.4" x14ac:dyDescent="0.3">
      <c r="D45" t="s">
        <v>317</v>
      </c>
    </row>
    <row r="46" spans="2:4" ht="14.4" x14ac:dyDescent="0.3">
      <c r="D46" t="s">
        <v>318</v>
      </c>
    </row>
    <row r="47" spans="2:4" ht="14.4" x14ac:dyDescent="0.3">
      <c r="D47" t="s">
        <v>319</v>
      </c>
    </row>
    <row r="48" spans="2:4" ht="14.4" x14ac:dyDescent="0.3">
      <c r="D48" t="s">
        <v>320</v>
      </c>
    </row>
    <row r="49" spans="4:4" ht="14.4" x14ac:dyDescent="0.3">
      <c r="D49" t="s">
        <v>321</v>
      </c>
    </row>
    <row r="50" spans="4:4" ht="14.4" x14ac:dyDescent="0.3">
      <c r="D50" t="s">
        <v>322</v>
      </c>
    </row>
  </sheetData>
  <mergeCells count="14">
    <mergeCell ref="Q2:Q3"/>
    <mergeCell ref="E1:I1"/>
    <mergeCell ref="A2:A3"/>
    <mergeCell ref="B2:B3"/>
    <mergeCell ref="C2:C3"/>
    <mergeCell ref="D2:D3"/>
    <mergeCell ref="E2:I2"/>
    <mergeCell ref="P2:P3"/>
    <mergeCell ref="J2:J3"/>
    <mergeCell ref="K2:K3"/>
    <mergeCell ref="L2:L3"/>
    <mergeCell ref="M2:M3"/>
    <mergeCell ref="N2:N3"/>
    <mergeCell ref="O2:O3"/>
  </mergeCells>
  <dataValidations count="4">
    <dataValidation type="list" allowBlank="1" showInputMessage="1" showErrorMessage="1" sqref="D4:D23" xr:uid="{ADF451BE-7CB6-4CF1-8CBF-1E72457E9FE0}">
      <formula1>$D$26:$D$50</formula1>
    </dataValidation>
    <dataValidation type="list" allowBlank="1" showInputMessage="1" showErrorMessage="1" sqref="B4:B23" xr:uid="{3F8E932E-A681-407E-AFF1-3D04EC6A2893}">
      <formula1>$B$26:$B$36</formula1>
    </dataValidation>
    <dataValidation type="list" allowBlank="1" showInputMessage="1" showErrorMessage="1" sqref="C4:C23" xr:uid="{112B0C32-43DC-4B88-B816-504B3E74FD03}">
      <formula1>$C$26:$C$29</formula1>
    </dataValidation>
    <dataValidation allowBlank="1" showInputMessage="1" showErrorMessage="1" sqref="O4:O23 M4:M23 K4:K23" xr:uid="{17392696-02F4-476D-8DA6-5D44D2B404EA}"/>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d80c5a-35b4-4c07-838f-593ef02517c6">
      <Terms xmlns="http://schemas.microsoft.com/office/infopath/2007/PartnerControls"/>
    </lcf76f155ced4ddcb4097134ff3c332f>
    <TaxCatchAll xmlns="54f3c67f-5437-4d93-81f3-8d77c1af0d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2352CABD7EDA48982B37521C102FD6" ma:contentTypeVersion="18" ma:contentTypeDescription="Create a new document." ma:contentTypeScope="" ma:versionID="d077e5102267e65f56e86840e02e7bf1">
  <xsd:schema xmlns:xsd="http://www.w3.org/2001/XMLSchema" xmlns:xs="http://www.w3.org/2001/XMLSchema" xmlns:p="http://schemas.microsoft.com/office/2006/metadata/properties" xmlns:ns2="34d80c5a-35b4-4c07-838f-593ef02517c6" xmlns:ns3="54f3c67f-5437-4d93-81f3-8d77c1af0d1c" targetNamespace="http://schemas.microsoft.com/office/2006/metadata/properties" ma:root="true" ma:fieldsID="4254e7821c1f69d8d2816ab30b7ccbf0" ns2:_="" ns3:_="">
    <xsd:import namespace="34d80c5a-35b4-4c07-838f-593ef02517c6"/>
    <xsd:import namespace="54f3c67f-5437-4d93-81f3-8d77c1af0d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80c5a-35b4-4c07-838f-593ef0251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765f91d-7ede-454c-a68b-1b422a717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3c67f-5437-4d93-81f3-8d77c1af0d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f9a0d2-0cdd-4da7-8777-519198c49d9b}" ma:internalName="TaxCatchAll" ma:showField="CatchAllData" ma:web="54f3c67f-5437-4d93-81f3-8d77c1af0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5DC840-CA6B-439F-916F-55162E8719A7}">
  <ds:schemaRefs>
    <ds:schemaRef ds:uri="http://schemas.microsoft.com/sharepoint/v3/contenttype/forms"/>
  </ds:schemaRefs>
</ds:datastoreItem>
</file>

<file path=customXml/itemProps2.xml><?xml version="1.0" encoding="utf-8"?>
<ds:datastoreItem xmlns:ds="http://schemas.openxmlformats.org/officeDocument/2006/customXml" ds:itemID="{3387033A-3F22-4301-BC4B-B1C7D3123093}">
  <ds:schemaRefs>
    <ds:schemaRef ds:uri="http://schemas.microsoft.com/office/2006/metadata/properties"/>
    <ds:schemaRef ds:uri="http://schemas.microsoft.com/office/infopath/2007/PartnerControls"/>
    <ds:schemaRef ds:uri="000b8c93-a2df-461d-bdf9-bc9c0ec58762"/>
    <ds:schemaRef ds:uri="34d80c5a-35b4-4c07-838f-593ef02517c6"/>
    <ds:schemaRef ds:uri="54f3c67f-5437-4d93-81f3-8d77c1af0d1c"/>
  </ds:schemaRefs>
</ds:datastoreItem>
</file>

<file path=customXml/itemProps3.xml><?xml version="1.0" encoding="utf-8"?>
<ds:datastoreItem xmlns:ds="http://schemas.openxmlformats.org/officeDocument/2006/customXml" ds:itemID="{1AFF3E88-1A71-471A-8759-1DE07CB70B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d80c5a-35b4-4c07-838f-593ef02517c6"/>
    <ds:schemaRef ds:uri="54f3c67f-5437-4d93-81f3-8d77c1af0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kuni 2025 detsember tegevuskava</vt:lpstr>
      <vt:lpstr>Seirearuanne</vt:lpstr>
      <vt:lpstr>KK_lisa</vt:lpstr>
      <vt:lpstr>Tegevuskava</vt:lpstr>
      <vt:lpstr>Ettekande arvutused</vt:lpstr>
      <vt:lpstr>Personal</vt:lpstr>
      <vt:lpstr>Tegevuskava!Print_Area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Katrin Rajamäe</cp:lastModifiedBy>
  <cp:revision/>
  <dcterms:created xsi:type="dcterms:W3CDTF">2020-07-01T09:13:12Z</dcterms:created>
  <dcterms:modified xsi:type="dcterms:W3CDTF">2024-06-20T08:06:04Z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0x010100902352CABD7EDA48982B37521C102FD6</vt:lpwstr>
  </property>
  <property fmtid="{D5CDD505-2E9C-101B-9397-08002B2CF9AE}" pid="3" name="_dlc_DocIdItemGuid">
    <vt:lpwstr>3d82843b-2587-4efb-bd50-5d6f5c6dcffa</vt:lpwstr>
  </property>
  <property fmtid="{D5CDD505-2E9C-101B-9397-08002B2CF9AE}" pid="4" name="MediaServiceImageTags">
    <vt:lpwstr/>
  </property>
</Properties>
</file>